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s Office\Downloads\"/>
    </mc:Choice>
  </mc:AlternateContent>
  <bookViews>
    <workbookView xWindow="0" yWindow="0" windowWidth="20490" windowHeight="7755" tabRatio="737" activeTab="10"/>
  </bookViews>
  <sheets>
    <sheet name="1_BOT" sheetId="10" r:id="rId1"/>
    <sheet name="2_M" sheetId="5" r:id="rId2"/>
    <sheet name="3_X" sheetId="9" r:id="rId3"/>
    <sheet name="4_ReX" sheetId="12" r:id="rId4"/>
    <sheet name="5_TX" sheetId="8" r:id="rId5"/>
    <sheet name="6_PrinX" sheetId="13" r:id="rId6"/>
    <sheet name="7_PrinM" sheetId="14" state="hidden" r:id="rId7"/>
    <sheet name="7_PrinM " sheetId="19" r:id="rId8"/>
    <sheet name="8_BOT_PC" sheetId="15" r:id="rId9"/>
    <sheet name="9_Trade_Reg" sheetId="16" r:id="rId10"/>
    <sheet name="10_Mode_Trspt" sheetId="17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7" l="1"/>
  <c r="H29" i="17"/>
  <c r="G29" i="17"/>
  <c r="F29" i="17"/>
  <c r="E29" i="17"/>
  <c r="D29" i="17"/>
  <c r="C29" i="17"/>
  <c r="H28" i="17"/>
  <c r="G28" i="17"/>
  <c r="F28" i="17"/>
  <c r="E28" i="17"/>
  <c r="D28" i="17"/>
  <c r="C28" i="17"/>
  <c r="L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K9" i="13"/>
  <c r="K8" i="13"/>
  <c r="K7" i="13"/>
  <c r="L7" i="13"/>
  <c r="L8" i="13"/>
  <c r="L9" i="13"/>
  <c r="L10" i="13"/>
  <c r="L11" i="13"/>
  <c r="L12" i="13"/>
  <c r="L13" i="13"/>
  <c r="L14" i="13"/>
  <c r="L15" i="13"/>
  <c r="L16" i="13"/>
  <c r="K10" i="13"/>
  <c r="K11" i="13"/>
  <c r="K12" i="13"/>
  <c r="K13" i="13"/>
  <c r="K14" i="13"/>
  <c r="K15" i="13"/>
  <c r="K16" i="13"/>
  <c r="J15" i="13"/>
  <c r="J13" i="13"/>
  <c r="J11" i="13"/>
  <c r="J9" i="13"/>
  <c r="J8" i="13"/>
  <c r="J7" i="13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49" i="12"/>
  <c r="Y50" i="12"/>
  <c r="Y51" i="12"/>
  <c r="Y52" i="12"/>
  <c r="Y53" i="12"/>
  <c r="Y54" i="12"/>
  <c r="Y55" i="12"/>
  <c r="Y56" i="12"/>
  <c r="Y57" i="12"/>
  <c r="Y58" i="12"/>
  <c r="Y59" i="12"/>
  <c r="Y48" i="12"/>
  <c r="X18" i="12"/>
  <c r="W18" i="12"/>
  <c r="V18" i="12"/>
  <c r="U18" i="12"/>
  <c r="T18" i="12"/>
  <c r="S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R18" i="12"/>
  <c r="X18" i="9"/>
  <c r="X17" i="9"/>
  <c r="C18" i="9"/>
  <c r="B18" i="9"/>
  <c r="O18" i="9"/>
  <c r="N18" i="9"/>
  <c r="M18" i="9"/>
  <c r="L18" i="9"/>
  <c r="K18" i="9"/>
  <c r="J18" i="9"/>
  <c r="I18" i="9"/>
  <c r="H18" i="9"/>
  <c r="G18" i="9"/>
  <c r="F18" i="9"/>
  <c r="E18" i="9"/>
  <c r="D18" i="9"/>
  <c r="W18" i="9"/>
  <c r="V18" i="9"/>
  <c r="U18" i="9"/>
  <c r="T18" i="9"/>
  <c r="S18" i="9"/>
  <c r="R18" i="9"/>
  <c r="Q18" i="9"/>
  <c r="P18" i="9"/>
  <c r="F16" i="10"/>
  <c r="E16" i="10"/>
  <c r="D16" i="10"/>
  <c r="C16" i="10"/>
  <c r="B16" i="10"/>
  <c r="AB22" i="8" l="1"/>
  <c r="P96" i="17" l="1"/>
  <c r="P90" i="17"/>
  <c r="P84" i="17"/>
  <c r="AS37" i="16"/>
  <c r="AQ37" i="16"/>
  <c r="AP37" i="16"/>
  <c r="AO37" i="16"/>
  <c r="AN37" i="16"/>
  <c r="AM37" i="16"/>
  <c r="AL37" i="16"/>
  <c r="AT36" i="16"/>
  <c r="AS36" i="16"/>
  <c r="AQ36" i="16"/>
  <c r="AP36" i="16"/>
  <c r="AO36" i="16"/>
  <c r="AN36" i="16"/>
  <c r="AM36" i="16"/>
  <c r="AL36" i="16"/>
  <c r="AT49" i="15"/>
  <c r="AT59" i="15" s="1"/>
  <c r="AT14" i="15"/>
  <c r="AS59" i="15"/>
  <c r="AS14" i="15"/>
  <c r="AQ59" i="15"/>
  <c r="AP59" i="15"/>
  <c r="AO59" i="15"/>
  <c r="AN59" i="15"/>
  <c r="AM59" i="15"/>
  <c r="AL59" i="15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S15" i="13"/>
  <c r="AS16" i="13" s="1"/>
  <c r="AR16" i="13"/>
  <c r="AR26" i="13" s="1"/>
  <c r="AR15" i="13"/>
  <c r="AS24" i="13"/>
  <c r="AR24" i="13"/>
  <c r="AQ24" i="13"/>
  <c r="AP24" i="13"/>
  <c r="AN24" i="13"/>
  <c r="AO24" i="13"/>
  <c r="AM24" i="13"/>
  <c r="AK24" i="13"/>
  <c r="AL24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S50" i="15" l="1"/>
  <c r="J83" i="17"/>
  <c r="K83" i="17"/>
  <c r="L83" i="17"/>
  <c r="M83" i="17"/>
  <c r="N83" i="17"/>
  <c r="N82" i="17"/>
  <c r="M82" i="17"/>
  <c r="L82" i="17"/>
  <c r="K82" i="17"/>
  <c r="J82" i="17"/>
  <c r="J57" i="17"/>
  <c r="J33" i="17"/>
  <c r="K33" i="17"/>
  <c r="L33" i="17"/>
  <c r="M33" i="17"/>
  <c r="N33" i="17"/>
  <c r="N32" i="17"/>
  <c r="M32" i="17"/>
  <c r="L32" i="17"/>
  <c r="K32" i="17"/>
  <c r="J32" i="17"/>
  <c r="J58" i="17"/>
  <c r="K58" i="17"/>
  <c r="L58" i="17"/>
  <c r="M58" i="17"/>
  <c r="N58" i="17"/>
  <c r="N57" i="17"/>
  <c r="M57" i="17"/>
  <c r="L57" i="17"/>
  <c r="K57" i="17"/>
  <c r="F47" i="12" l="1"/>
  <c r="F34" i="12"/>
  <c r="F21" i="12"/>
  <c r="E21" i="12"/>
  <c r="D21" i="12"/>
  <c r="C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B21" i="12"/>
  <c r="W35" i="9"/>
  <c r="U35" i="9"/>
  <c r="S35" i="9"/>
  <c r="R35" i="9"/>
  <c r="Q35" i="9"/>
  <c r="P35" i="9"/>
  <c r="N35" i="9"/>
  <c r="H35" i="9"/>
  <c r="G35" i="9"/>
  <c r="F35" i="9"/>
  <c r="E35" i="9"/>
  <c r="B35" i="9"/>
  <c r="V35" i="9"/>
  <c r="T35" i="9"/>
  <c r="O35" i="9"/>
  <c r="M35" i="9"/>
  <c r="L35" i="9"/>
  <c r="K35" i="9"/>
  <c r="J35" i="9"/>
  <c r="I35" i="9"/>
  <c r="D35" i="9"/>
  <c r="C35" i="9"/>
  <c r="W22" i="9" l="1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I45" i="10" l="1"/>
  <c r="K45" i="10"/>
  <c r="H45" i="10"/>
  <c r="H105" i="17" l="1"/>
  <c r="AW25" i="16"/>
  <c r="AW24" i="16"/>
  <c r="AT50" i="15"/>
  <c r="AW49" i="15"/>
  <c r="AW59" i="15" s="1"/>
  <c r="AV49" i="15"/>
  <c r="AV59" i="15" s="1"/>
  <c r="AW48" i="15"/>
  <c r="AV48" i="15"/>
  <c r="AU48" i="15"/>
  <c r="AU49" i="15"/>
  <c r="AU59" i="15" s="1"/>
  <c r="AW8" i="15"/>
  <c r="AV8" i="15"/>
  <c r="AU8" i="15"/>
  <c r="AT8" i="15"/>
  <c r="AS8" i="15"/>
  <c r="AR8" i="15"/>
  <c r="AW11" i="15"/>
  <c r="AV11" i="15"/>
  <c r="AU11" i="15"/>
  <c r="AT11" i="15"/>
  <c r="AS11" i="15"/>
  <c r="AR11" i="15"/>
  <c r="AW14" i="15"/>
  <c r="AV14" i="15"/>
  <c r="AU14" i="15"/>
  <c r="AW17" i="15"/>
  <c r="AV17" i="15"/>
  <c r="AU17" i="15"/>
  <c r="AT17" i="15"/>
  <c r="AS17" i="15"/>
  <c r="AR17" i="15"/>
  <c r="AT20" i="15"/>
  <c r="AS20" i="15"/>
  <c r="AR20" i="15"/>
  <c r="AW20" i="15"/>
  <c r="AV20" i="15"/>
  <c r="AU20" i="15"/>
  <c r="AW23" i="15"/>
  <c r="AV23" i="15"/>
  <c r="AU23" i="15"/>
  <c r="AT26" i="15"/>
  <c r="AS26" i="15"/>
  <c r="AR26" i="15"/>
  <c r="AW26" i="15"/>
  <c r="AV26" i="15"/>
  <c r="AU26" i="15"/>
  <c r="AW29" i="15"/>
  <c r="AV29" i="15"/>
  <c r="AU29" i="15"/>
  <c r="AW32" i="15"/>
  <c r="AV32" i="15"/>
  <c r="AU32" i="15"/>
  <c r="AT32" i="15"/>
  <c r="AT38" i="15"/>
  <c r="AS38" i="15"/>
  <c r="AR38" i="15"/>
  <c r="AT35" i="15"/>
  <c r="AS35" i="15"/>
  <c r="AR35" i="15"/>
  <c r="AW35" i="15"/>
  <c r="AV35" i="15"/>
  <c r="AU35" i="15"/>
  <c r="AW38" i="15"/>
  <c r="AV38" i="15"/>
  <c r="AU38" i="15"/>
  <c r="AW41" i="15"/>
  <c r="AV41" i="15"/>
  <c r="AU41" i="15"/>
  <c r="AW44" i="15"/>
  <c r="AV44" i="15"/>
  <c r="AU44" i="15"/>
  <c r="AW47" i="15"/>
  <c r="AV47" i="15"/>
  <c r="AU47" i="15"/>
  <c r="AT47" i="15"/>
  <c r="AS47" i="15"/>
  <c r="AR47" i="15"/>
  <c r="AW36" i="16" l="1"/>
  <c r="P106" i="17"/>
  <c r="AW37" i="16"/>
  <c r="P105" i="17"/>
  <c r="AW50" i="15"/>
  <c r="AU50" i="15"/>
  <c r="AV50" i="15"/>
  <c r="AV9" i="13"/>
  <c r="AU9" i="13"/>
  <c r="AT9" i="13"/>
  <c r="AV8" i="13"/>
  <c r="AU8" i="13"/>
  <c r="AT8" i="13"/>
  <c r="AV7" i="13"/>
  <c r="AU7" i="13"/>
  <c r="AT7" i="13"/>
  <c r="AV15" i="13"/>
  <c r="AU15" i="13"/>
  <c r="AT15" i="13"/>
  <c r="W59" i="8"/>
  <c r="V60" i="8"/>
  <c r="U60" i="8"/>
  <c r="T60" i="8"/>
  <c r="S60" i="8"/>
  <c r="V59" i="8"/>
  <c r="U59" i="8"/>
  <c r="T59" i="8"/>
  <c r="S59" i="8"/>
  <c r="V58" i="8"/>
  <c r="U58" i="8"/>
  <c r="T58" i="8"/>
  <c r="S58" i="8"/>
  <c r="R60" i="8"/>
  <c r="R59" i="8"/>
  <c r="R58" i="8"/>
  <c r="Q59" i="8"/>
  <c r="P59" i="8"/>
  <c r="P58" i="8"/>
  <c r="O60" i="8"/>
  <c r="N60" i="8"/>
  <c r="M60" i="8"/>
  <c r="L60" i="8"/>
  <c r="K60" i="8"/>
  <c r="J60" i="8"/>
  <c r="I60" i="8"/>
  <c r="H60" i="8"/>
  <c r="G60" i="8"/>
  <c r="O59" i="8"/>
  <c r="N59" i="8"/>
  <c r="M59" i="8"/>
  <c r="L59" i="8"/>
  <c r="K59" i="8"/>
  <c r="J59" i="8"/>
  <c r="I59" i="8"/>
  <c r="H59" i="8"/>
  <c r="G59" i="8"/>
  <c r="O58" i="8"/>
  <c r="N58" i="8"/>
  <c r="M58" i="8"/>
  <c r="L58" i="8"/>
  <c r="K58" i="8"/>
  <c r="J58" i="8"/>
  <c r="I58" i="8"/>
  <c r="H58" i="8"/>
  <c r="G58" i="8"/>
  <c r="F59" i="8"/>
  <c r="E60" i="8"/>
  <c r="D60" i="8"/>
  <c r="C60" i="8"/>
  <c r="B60" i="8"/>
  <c r="E59" i="8"/>
  <c r="D59" i="8"/>
  <c r="C59" i="8"/>
  <c r="B59" i="8"/>
  <c r="E58" i="8"/>
  <c r="D58" i="8"/>
  <c r="C58" i="8"/>
  <c r="B58" i="8"/>
  <c r="W60" i="8"/>
  <c r="Q60" i="8"/>
  <c r="P60" i="8"/>
  <c r="F60" i="8"/>
  <c r="W58" i="8"/>
  <c r="Q58" i="8"/>
  <c r="F58" i="8"/>
  <c r="X59" i="12"/>
  <c r="X58" i="12"/>
  <c r="X57" i="12"/>
  <c r="AT11" i="13" l="1"/>
  <c r="AU11" i="13"/>
  <c r="AV11" i="13"/>
  <c r="AV24" i="13" s="1"/>
  <c r="AV16" i="13"/>
  <c r="AV26" i="13" s="1"/>
  <c r="AU24" i="13"/>
  <c r="AU16" i="13"/>
  <c r="AU26" i="13" s="1"/>
  <c r="AT24" i="13"/>
  <c r="AT16" i="13"/>
  <c r="AT26" i="13" s="1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X60" i="9"/>
  <c r="X59" i="9"/>
  <c r="X58" i="9"/>
  <c r="D57" i="10"/>
  <c r="D56" i="10"/>
  <c r="D55" i="10"/>
  <c r="F55" i="10" l="1"/>
  <c r="H55" i="10"/>
  <c r="AU58" i="15"/>
  <c r="Y60" i="9"/>
  <c r="X60" i="8"/>
  <c r="Y60" i="8" s="1"/>
  <c r="F57" i="10"/>
  <c r="AW58" i="15"/>
  <c r="Y58" i="9"/>
  <c r="X58" i="8"/>
  <c r="Y58" i="8" s="1"/>
  <c r="F56" i="10"/>
  <c r="AV58" i="15"/>
  <c r="Y59" i="9"/>
  <c r="X59" i="8"/>
  <c r="Y59" i="8" s="1"/>
  <c r="H101" i="17"/>
  <c r="H102" i="17"/>
  <c r="H103" i="17"/>
  <c r="H104" i="17"/>
  <c r="H89" i="17" l="1"/>
  <c r="P89" i="17" s="1"/>
  <c r="H91" i="17"/>
  <c r="P91" i="17" s="1"/>
  <c r="H92" i="17"/>
  <c r="P92" i="17" s="1"/>
  <c r="H93" i="17"/>
  <c r="P93" i="17" s="1"/>
  <c r="H94" i="17"/>
  <c r="P94" i="17" s="1"/>
  <c r="H95" i="17"/>
  <c r="H97" i="17"/>
  <c r="P97" i="17" s="1"/>
  <c r="H98" i="17"/>
  <c r="P98" i="17" s="1"/>
  <c r="H99" i="17"/>
  <c r="P99" i="17" s="1"/>
  <c r="H100" i="17"/>
  <c r="P95" i="17" l="1"/>
  <c r="AW23" i="16"/>
  <c r="AV23" i="16"/>
  <c r="AU23" i="16"/>
  <c r="AT23" i="16"/>
  <c r="AS23" i="16"/>
  <c r="AR23" i="16"/>
  <c r="AW20" i="16"/>
  <c r="AV20" i="16"/>
  <c r="AU20" i="16"/>
  <c r="AT20" i="16"/>
  <c r="AS20" i="16"/>
  <c r="AR20" i="16"/>
  <c r="AW17" i="16"/>
  <c r="AV17" i="16"/>
  <c r="AU17" i="16"/>
  <c r="AT17" i="16"/>
  <c r="AS17" i="16"/>
  <c r="AR17" i="16"/>
  <c r="AW14" i="16"/>
  <c r="AV14" i="16"/>
  <c r="AU14" i="16"/>
  <c r="AT14" i="16"/>
  <c r="AS14" i="16"/>
  <c r="AR14" i="16"/>
  <c r="AW11" i="16"/>
  <c r="AV11" i="16"/>
  <c r="AU11" i="16"/>
  <c r="AT11" i="16"/>
  <c r="AS11" i="16"/>
  <c r="AR11" i="16"/>
  <c r="AW8" i="16"/>
  <c r="AV8" i="16"/>
  <c r="AU8" i="16"/>
  <c r="AT8" i="16"/>
  <c r="AS8" i="16"/>
  <c r="AR8" i="16"/>
  <c r="AV24" i="16"/>
  <c r="AU24" i="16"/>
  <c r="AR24" i="16"/>
  <c r="AR36" i="16" s="1"/>
  <c r="AT25" i="16"/>
  <c r="AT37" i="16" s="1"/>
  <c r="AU25" i="16"/>
  <c r="AV25" i="16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40" i="19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B18" i="5"/>
  <c r="AU36" i="16" l="1"/>
  <c r="P101" i="17"/>
  <c r="AV36" i="16"/>
  <c r="P103" i="17"/>
  <c r="AV37" i="16"/>
  <c r="P104" i="17"/>
  <c r="AU37" i="16"/>
  <c r="P102" i="17"/>
  <c r="P100" i="17"/>
  <c r="AW26" i="16"/>
  <c r="AV26" i="16"/>
  <c r="AU26" i="16"/>
  <c r="AT26" i="16"/>
  <c r="AR26" i="16"/>
  <c r="AS26" i="16"/>
  <c r="AL28" i="16"/>
  <c r="AL27" i="16"/>
  <c r="X54" i="5" l="1"/>
  <c r="X55" i="5"/>
  <c r="X56" i="5"/>
  <c r="L40" i="19"/>
  <c r="K40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L38" i="19"/>
  <c r="K38" i="19"/>
  <c r="L37" i="19"/>
  <c r="K37" i="19"/>
  <c r="L36" i="19"/>
  <c r="K36" i="19"/>
  <c r="L35" i="19"/>
  <c r="K35" i="19"/>
  <c r="L34" i="19"/>
  <c r="K34" i="19"/>
  <c r="L33" i="19"/>
  <c r="K33" i="19"/>
  <c r="L32" i="19"/>
  <c r="K32" i="19"/>
  <c r="L31" i="19"/>
  <c r="K31" i="19"/>
  <c r="L30" i="19"/>
  <c r="K30" i="19"/>
  <c r="L29" i="19"/>
  <c r="K29" i="19"/>
  <c r="L28" i="19"/>
  <c r="K28" i="19"/>
  <c r="L27" i="19"/>
  <c r="K27" i="19"/>
  <c r="L26" i="19"/>
  <c r="K26" i="19"/>
  <c r="L25" i="19"/>
  <c r="K25" i="19"/>
  <c r="L24" i="19"/>
  <c r="K24" i="19"/>
  <c r="L23" i="19"/>
  <c r="K23" i="19"/>
  <c r="L22" i="19"/>
  <c r="K22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L13" i="19"/>
  <c r="K13" i="19"/>
  <c r="L12" i="19"/>
  <c r="K12" i="19"/>
  <c r="L11" i="19"/>
  <c r="K11" i="19"/>
  <c r="L10" i="19"/>
  <c r="K10" i="19"/>
  <c r="L9" i="19"/>
  <c r="K9" i="19"/>
  <c r="L8" i="19"/>
  <c r="K8" i="19"/>
  <c r="L7" i="19"/>
  <c r="K7" i="19"/>
  <c r="L6" i="19"/>
  <c r="K6" i="19"/>
  <c r="M39" i="19" l="1"/>
  <c r="K39" i="19"/>
  <c r="L39" i="19"/>
  <c r="AQ7" i="13"/>
  <c r="AR7" i="13"/>
  <c r="AS7" i="13"/>
  <c r="X51" i="12"/>
  <c r="X52" i="12"/>
  <c r="X53" i="12"/>
  <c r="X54" i="12"/>
  <c r="X55" i="12"/>
  <c r="X56" i="12"/>
  <c r="X55" i="9"/>
  <c r="Y55" i="9" s="1"/>
  <c r="X56" i="9"/>
  <c r="Y56" i="9" s="1"/>
  <c r="X57" i="9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C54" i="8"/>
  <c r="D54" i="8"/>
  <c r="E54" i="8"/>
  <c r="F54" i="8"/>
  <c r="G54" i="8"/>
  <c r="H54" i="8"/>
  <c r="I54" i="8"/>
  <c r="J54" i="8"/>
  <c r="C55" i="8"/>
  <c r="D55" i="8"/>
  <c r="E55" i="8"/>
  <c r="F55" i="8"/>
  <c r="G55" i="8"/>
  <c r="H55" i="8"/>
  <c r="I55" i="8"/>
  <c r="J55" i="8"/>
  <c r="C56" i="8"/>
  <c r="D56" i="8"/>
  <c r="E56" i="8"/>
  <c r="F56" i="8"/>
  <c r="G56" i="8"/>
  <c r="H56" i="8"/>
  <c r="I56" i="8"/>
  <c r="J56" i="8"/>
  <c r="C57" i="8"/>
  <c r="D57" i="8"/>
  <c r="E57" i="8"/>
  <c r="F57" i="8"/>
  <c r="G57" i="8"/>
  <c r="H57" i="8"/>
  <c r="I57" i="8"/>
  <c r="J57" i="8"/>
  <c r="B55" i="8"/>
  <c r="B56" i="8"/>
  <c r="B57" i="8"/>
  <c r="B54" i="8"/>
  <c r="X56" i="8" l="1"/>
  <c r="X57" i="8"/>
  <c r="Y57" i="9"/>
  <c r="X55" i="8"/>
  <c r="Y55" i="8" s="1"/>
  <c r="F47" i="10"/>
  <c r="D52" i="10"/>
  <c r="D53" i="10"/>
  <c r="D54" i="10"/>
  <c r="D47" i="10"/>
  <c r="D48" i="10"/>
  <c r="D49" i="10"/>
  <c r="D50" i="10"/>
  <c r="D51" i="10"/>
  <c r="D46" i="10"/>
  <c r="F51" i="10" l="1"/>
  <c r="AP26" i="13"/>
  <c r="AQ58" i="15"/>
  <c r="F50" i="10"/>
  <c r="AO26" i="13"/>
  <c r="AP58" i="15"/>
  <c r="F49" i="10"/>
  <c r="AN26" i="13"/>
  <c r="AO58" i="15"/>
  <c r="F54" i="10"/>
  <c r="AT58" i="15"/>
  <c r="AS26" i="13"/>
  <c r="F53" i="10"/>
  <c r="AS58" i="15"/>
  <c r="Y57" i="8"/>
  <c r="F48" i="10"/>
  <c r="AN58" i="15"/>
  <c r="AM26" i="13"/>
  <c r="AL26" i="13"/>
  <c r="AM58" i="15"/>
  <c r="AL58" i="15"/>
  <c r="AK26" i="13"/>
  <c r="L59" i="10"/>
  <c r="F52" i="10"/>
  <c r="AQ26" i="13"/>
  <c r="AR58" i="15"/>
  <c r="Y56" i="8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AH27" i="16"/>
  <c r="AI27" i="16"/>
  <c r="AJ27" i="16"/>
  <c r="AK27" i="16"/>
  <c r="AL29" i="16"/>
  <c r="AM27" i="16"/>
  <c r="AN27" i="16"/>
  <c r="AO27" i="16"/>
  <c r="AP27" i="16"/>
  <c r="AQ27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AG28" i="16"/>
  <c r="AH28" i="16"/>
  <c r="AI28" i="16"/>
  <c r="AJ28" i="16"/>
  <c r="AK28" i="16"/>
  <c r="AM28" i="16"/>
  <c r="AN28" i="16"/>
  <c r="AO28" i="16"/>
  <c r="AP28" i="16"/>
  <c r="AQ28" i="16"/>
  <c r="N28" i="16"/>
  <c r="N27" i="16"/>
  <c r="K7" i="16"/>
  <c r="K8" i="16"/>
  <c r="L8" i="16"/>
  <c r="K9" i="16"/>
  <c r="L9" i="16"/>
  <c r="K10" i="16"/>
  <c r="L10" i="16"/>
  <c r="K11" i="16"/>
  <c r="L11" i="16"/>
  <c r="K12" i="16"/>
  <c r="L12" i="16"/>
  <c r="K13" i="16"/>
  <c r="L13" i="16"/>
  <c r="K14" i="16"/>
  <c r="L14" i="16"/>
  <c r="K15" i="16"/>
  <c r="L15" i="16"/>
  <c r="K16" i="16"/>
  <c r="L16" i="16"/>
  <c r="K17" i="16"/>
  <c r="L17" i="16"/>
  <c r="K18" i="16"/>
  <c r="L18" i="16"/>
  <c r="K19" i="16"/>
  <c r="L19" i="16"/>
  <c r="K20" i="16"/>
  <c r="L20" i="16"/>
  <c r="K24" i="16"/>
  <c r="L24" i="16"/>
  <c r="K25" i="16"/>
  <c r="L25" i="16"/>
  <c r="L26" i="16"/>
  <c r="L6" i="16"/>
  <c r="K6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AG21" i="16"/>
  <c r="AH21" i="16"/>
  <c r="AI21" i="16"/>
  <c r="AJ21" i="16"/>
  <c r="AK21" i="16"/>
  <c r="AL21" i="16"/>
  <c r="AL23" i="16" s="1"/>
  <c r="AM21" i="16"/>
  <c r="AN21" i="16"/>
  <c r="AO21" i="16"/>
  <c r="AP21" i="16"/>
  <c r="AQ21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AF22" i="16"/>
  <c r="AG22" i="16"/>
  <c r="AH22" i="16"/>
  <c r="AI22" i="16"/>
  <c r="AJ22" i="16"/>
  <c r="AK22" i="16"/>
  <c r="AL22" i="16"/>
  <c r="AM22" i="16"/>
  <c r="AN22" i="16"/>
  <c r="AO22" i="16"/>
  <c r="AP22" i="16"/>
  <c r="AQ22" i="16"/>
  <c r="N22" i="16"/>
  <c r="N21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Z45" i="15"/>
  <c r="AA45" i="15"/>
  <c r="AB45" i="15"/>
  <c r="AC45" i="15"/>
  <c r="AD45" i="15"/>
  <c r="AE45" i="15"/>
  <c r="AF45" i="15"/>
  <c r="AG45" i="15"/>
  <c r="AH45" i="15"/>
  <c r="AI45" i="15"/>
  <c r="AJ45" i="15"/>
  <c r="AK45" i="15"/>
  <c r="AL45" i="15"/>
  <c r="AM45" i="15"/>
  <c r="AN45" i="15"/>
  <c r="AO45" i="15"/>
  <c r="AP45" i="15"/>
  <c r="AQ45" i="15"/>
  <c r="Z46" i="15"/>
  <c r="AA46" i="15"/>
  <c r="AB46" i="15"/>
  <c r="AC46" i="15"/>
  <c r="AD46" i="15"/>
  <c r="AD47" i="15" s="1"/>
  <c r="AE46" i="15"/>
  <c r="AF46" i="15"/>
  <c r="AG46" i="15"/>
  <c r="AH46" i="15"/>
  <c r="AI46" i="15"/>
  <c r="AJ46" i="15"/>
  <c r="AK46" i="15"/>
  <c r="AL46" i="15"/>
  <c r="AL47" i="15" s="1"/>
  <c r="AM46" i="15"/>
  <c r="AN46" i="15"/>
  <c r="AO46" i="15"/>
  <c r="AP46" i="15"/>
  <c r="AQ46" i="15"/>
  <c r="O45" i="15"/>
  <c r="P45" i="15"/>
  <c r="Q45" i="15"/>
  <c r="R45" i="15"/>
  <c r="S45" i="15"/>
  <c r="T45" i="15"/>
  <c r="U45" i="15"/>
  <c r="V45" i="15"/>
  <c r="W45" i="15"/>
  <c r="X45" i="15"/>
  <c r="Y45" i="15"/>
  <c r="O46" i="15"/>
  <c r="P46" i="15"/>
  <c r="Q46" i="15"/>
  <c r="R46" i="15"/>
  <c r="S46" i="15"/>
  <c r="T46" i="15"/>
  <c r="U46" i="15"/>
  <c r="V46" i="15"/>
  <c r="W46" i="15"/>
  <c r="X46" i="15"/>
  <c r="Y46" i="15"/>
  <c r="N46" i="15"/>
  <c r="N45" i="15"/>
  <c r="O50" i="15"/>
  <c r="P50" i="15"/>
  <c r="Q50" i="15"/>
  <c r="R50" i="15"/>
  <c r="S50" i="15"/>
  <c r="T50" i="15"/>
  <c r="U50" i="15"/>
  <c r="V50" i="15"/>
  <c r="W50" i="15"/>
  <c r="X50" i="15"/>
  <c r="Y50" i="15"/>
  <c r="N50" i="15"/>
  <c r="O44" i="15"/>
  <c r="P44" i="15"/>
  <c r="Q44" i="15"/>
  <c r="R44" i="15"/>
  <c r="S44" i="15"/>
  <c r="T44" i="15"/>
  <c r="U44" i="15"/>
  <c r="V44" i="15"/>
  <c r="W44" i="15"/>
  <c r="X44" i="15"/>
  <c r="Y44" i="15"/>
  <c r="N44" i="15"/>
  <c r="O41" i="15"/>
  <c r="P41" i="15"/>
  <c r="Q41" i="15"/>
  <c r="R41" i="15"/>
  <c r="S41" i="15"/>
  <c r="T41" i="15"/>
  <c r="U41" i="15"/>
  <c r="V41" i="15"/>
  <c r="W41" i="15"/>
  <c r="X41" i="15"/>
  <c r="Y41" i="15"/>
  <c r="N41" i="15"/>
  <c r="O38" i="15"/>
  <c r="P38" i="15"/>
  <c r="Q38" i="15"/>
  <c r="R38" i="15"/>
  <c r="S38" i="15"/>
  <c r="T38" i="15"/>
  <c r="U38" i="15"/>
  <c r="V38" i="15"/>
  <c r="W38" i="15"/>
  <c r="X38" i="15"/>
  <c r="Y38" i="15"/>
  <c r="N38" i="15"/>
  <c r="O35" i="15"/>
  <c r="P35" i="15"/>
  <c r="Q35" i="15"/>
  <c r="R35" i="15"/>
  <c r="S35" i="15"/>
  <c r="T35" i="15"/>
  <c r="U35" i="15"/>
  <c r="V35" i="15"/>
  <c r="W35" i="15"/>
  <c r="X35" i="15"/>
  <c r="Y35" i="15"/>
  <c r="N35" i="15"/>
  <c r="O32" i="15"/>
  <c r="P32" i="15"/>
  <c r="Q32" i="15"/>
  <c r="R32" i="15"/>
  <c r="S32" i="15"/>
  <c r="T32" i="15"/>
  <c r="U32" i="15"/>
  <c r="V32" i="15"/>
  <c r="W32" i="15"/>
  <c r="X32" i="15"/>
  <c r="Y32" i="15"/>
  <c r="N32" i="15"/>
  <c r="O29" i="15"/>
  <c r="P29" i="15"/>
  <c r="Q29" i="15"/>
  <c r="R29" i="15"/>
  <c r="S29" i="15"/>
  <c r="T29" i="15"/>
  <c r="U29" i="15"/>
  <c r="V29" i="15"/>
  <c r="W29" i="15"/>
  <c r="X29" i="15"/>
  <c r="Y29" i="15"/>
  <c r="N29" i="15"/>
  <c r="O26" i="15"/>
  <c r="P26" i="15"/>
  <c r="Q26" i="15"/>
  <c r="R26" i="15"/>
  <c r="S26" i="15"/>
  <c r="T26" i="15"/>
  <c r="U26" i="15"/>
  <c r="V26" i="15"/>
  <c r="W26" i="15"/>
  <c r="X26" i="15"/>
  <c r="Y26" i="15"/>
  <c r="N26" i="15"/>
  <c r="O23" i="15"/>
  <c r="P23" i="15"/>
  <c r="Q23" i="15"/>
  <c r="R23" i="15"/>
  <c r="S23" i="15"/>
  <c r="T23" i="15"/>
  <c r="U23" i="15"/>
  <c r="V23" i="15"/>
  <c r="W23" i="15"/>
  <c r="X23" i="15"/>
  <c r="Y23" i="15"/>
  <c r="N23" i="15"/>
  <c r="O20" i="15"/>
  <c r="P20" i="15"/>
  <c r="Q20" i="15"/>
  <c r="R20" i="15"/>
  <c r="S20" i="15"/>
  <c r="T20" i="15"/>
  <c r="U20" i="15"/>
  <c r="V20" i="15"/>
  <c r="W20" i="15"/>
  <c r="X20" i="15"/>
  <c r="Y20" i="15"/>
  <c r="N20" i="15"/>
  <c r="O17" i="15"/>
  <c r="P17" i="15"/>
  <c r="Q17" i="15"/>
  <c r="R17" i="15"/>
  <c r="S17" i="15"/>
  <c r="T17" i="15"/>
  <c r="U17" i="15"/>
  <c r="V17" i="15"/>
  <c r="W17" i="15"/>
  <c r="X17" i="15"/>
  <c r="Y17" i="15"/>
  <c r="N17" i="15"/>
  <c r="O14" i="15"/>
  <c r="P14" i="15"/>
  <c r="Q14" i="15"/>
  <c r="R14" i="15"/>
  <c r="S14" i="15"/>
  <c r="T14" i="15"/>
  <c r="U14" i="15"/>
  <c r="V14" i="15"/>
  <c r="W14" i="15"/>
  <c r="X14" i="15"/>
  <c r="Y14" i="15"/>
  <c r="N14" i="15"/>
  <c r="O11" i="15"/>
  <c r="P11" i="15"/>
  <c r="Q11" i="15"/>
  <c r="R11" i="15"/>
  <c r="S11" i="15"/>
  <c r="T11" i="15"/>
  <c r="U11" i="15"/>
  <c r="V11" i="15"/>
  <c r="W11" i="15"/>
  <c r="X11" i="15"/>
  <c r="Y11" i="15"/>
  <c r="N11" i="15"/>
  <c r="O8" i="15"/>
  <c r="P8" i="15"/>
  <c r="Q8" i="15"/>
  <c r="R8" i="15"/>
  <c r="S8" i="15"/>
  <c r="T8" i="15"/>
  <c r="U8" i="15"/>
  <c r="V8" i="15"/>
  <c r="W8" i="15"/>
  <c r="X8" i="15"/>
  <c r="Y8" i="15"/>
  <c r="N8" i="15"/>
  <c r="AD23" i="16" l="1"/>
  <c r="AN47" i="15"/>
  <c r="AE29" i="16"/>
  <c r="W29" i="16"/>
  <c r="O29" i="16"/>
  <c r="AD29" i="16"/>
  <c r="AM29" i="16"/>
  <c r="N29" i="16"/>
  <c r="AK29" i="16"/>
  <c r="AC29" i="16"/>
  <c r="U29" i="16"/>
  <c r="X47" i="15"/>
  <c r="P47" i="15"/>
  <c r="AK23" i="16"/>
  <c r="AK47" i="15"/>
  <c r="AC47" i="15"/>
  <c r="AJ23" i="16"/>
  <c r="AB23" i="16"/>
  <c r="M28" i="16"/>
  <c r="AJ47" i="15"/>
  <c r="AB47" i="15"/>
  <c r="AQ47" i="15"/>
  <c r="AI47" i="15"/>
  <c r="AA47" i="15"/>
  <c r="AM47" i="15"/>
  <c r="AE47" i="15"/>
  <c r="AN23" i="16"/>
  <c r="AF23" i="16"/>
  <c r="X23" i="16"/>
  <c r="P23" i="16"/>
  <c r="AF47" i="15"/>
  <c r="K26" i="16"/>
  <c r="AM23" i="16"/>
  <c r="AE23" i="16"/>
  <c r="W23" i="16"/>
  <c r="V29" i="16"/>
  <c r="AP47" i="15"/>
  <c r="AH47" i="15"/>
  <c r="Z47" i="15"/>
  <c r="AO47" i="15"/>
  <c r="AG47" i="15"/>
  <c r="Q47" i="15"/>
  <c r="AJ29" i="16"/>
  <c r="T29" i="16"/>
  <c r="AO29" i="16"/>
  <c r="Y29" i="16"/>
  <c r="Q29" i="16"/>
  <c r="Y47" i="15"/>
  <c r="AQ29" i="16"/>
  <c r="AI29" i="16"/>
  <c r="AA29" i="16"/>
  <c r="S29" i="16"/>
  <c r="M27" i="16"/>
  <c r="X29" i="16"/>
  <c r="P29" i="16"/>
  <c r="T47" i="15"/>
  <c r="AA23" i="16"/>
  <c r="W47" i="15"/>
  <c r="O47" i="15"/>
  <c r="AP29" i="16"/>
  <c r="Z29" i="16"/>
  <c r="R29" i="16"/>
  <c r="K27" i="16"/>
  <c r="AH29" i="16"/>
  <c r="L28" i="16"/>
  <c r="AG29" i="16"/>
  <c r="AF29" i="16"/>
  <c r="L27" i="16"/>
  <c r="AQ23" i="16"/>
  <c r="AI23" i="16"/>
  <c r="L22" i="16"/>
  <c r="AH23" i="16"/>
  <c r="AO23" i="16"/>
  <c r="AG23" i="16"/>
  <c r="V23" i="16"/>
  <c r="U23" i="16"/>
  <c r="K22" i="16"/>
  <c r="T23" i="16"/>
  <c r="S23" i="16"/>
  <c r="R23" i="16"/>
  <c r="Z23" i="16"/>
  <c r="Y23" i="16"/>
  <c r="Q23" i="16"/>
  <c r="L21" i="16"/>
  <c r="N23" i="16"/>
  <c r="AP23" i="16"/>
  <c r="K21" i="16"/>
  <c r="AC23" i="16"/>
  <c r="O23" i="16"/>
  <c r="AB29" i="16"/>
  <c r="K28" i="16"/>
  <c r="AN29" i="16"/>
  <c r="N47" i="15"/>
  <c r="V47" i="15"/>
  <c r="R47" i="15"/>
  <c r="U47" i="15"/>
  <c r="S47" i="15"/>
  <c r="D27" i="17"/>
  <c r="E27" i="17"/>
  <c r="F27" i="17"/>
  <c r="G27" i="17"/>
  <c r="D26" i="17"/>
  <c r="E26" i="17"/>
  <c r="F26" i="17"/>
  <c r="G26" i="17"/>
  <c r="C26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3" i="17"/>
  <c r="H85" i="17"/>
  <c r="P85" i="17" s="1"/>
  <c r="H86" i="17"/>
  <c r="H87" i="17"/>
  <c r="P87" i="17" s="1"/>
  <c r="H88" i="17"/>
  <c r="P88" i="17" s="1"/>
  <c r="H33" i="17"/>
  <c r="O32" i="17" s="1"/>
  <c r="D25" i="17"/>
  <c r="E25" i="17"/>
  <c r="F25" i="17"/>
  <c r="G25" i="17"/>
  <c r="C25" i="17"/>
  <c r="D24" i="17"/>
  <c r="E24" i="17"/>
  <c r="F24" i="17"/>
  <c r="G24" i="17"/>
  <c r="C24" i="17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40" i="14"/>
  <c r="L6" i="14"/>
  <c r="AL39" i="14"/>
  <c r="AM39" i="14"/>
  <c r="AN39" i="14"/>
  <c r="AO39" i="14"/>
  <c r="AP39" i="14"/>
  <c r="AK39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40" i="14"/>
  <c r="K6" i="14"/>
  <c r="Z39" i="14"/>
  <c r="AA39" i="14"/>
  <c r="AB39" i="14"/>
  <c r="AC39" i="14"/>
  <c r="AD39" i="14"/>
  <c r="AE39" i="14"/>
  <c r="AF39" i="14"/>
  <c r="AG39" i="14"/>
  <c r="AH39" i="14"/>
  <c r="AI39" i="14"/>
  <c r="AJ39" i="14"/>
  <c r="Y39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40" i="14"/>
  <c r="J6" i="14"/>
  <c r="N39" i="14"/>
  <c r="O39" i="14"/>
  <c r="P39" i="14"/>
  <c r="Q39" i="14"/>
  <c r="R39" i="14"/>
  <c r="S39" i="14"/>
  <c r="T39" i="14"/>
  <c r="U39" i="14"/>
  <c r="V39" i="14"/>
  <c r="W39" i="14"/>
  <c r="X39" i="14"/>
  <c r="M39" i="14"/>
  <c r="AL14" i="13"/>
  <c r="AM14" i="13"/>
  <c r="AN14" i="13"/>
  <c r="AO14" i="13"/>
  <c r="AK14" i="13"/>
  <c r="Z14" i="13"/>
  <c r="AA14" i="13"/>
  <c r="AB14" i="13"/>
  <c r="AC14" i="13"/>
  <c r="AD14" i="13"/>
  <c r="AE14" i="13"/>
  <c r="AF14" i="13"/>
  <c r="AG14" i="13"/>
  <c r="AH14" i="13"/>
  <c r="AI14" i="13"/>
  <c r="AJ14" i="13"/>
  <c r="Y14" i="13"/>
  <c r="Z10" i="13"/>
  <c r="AA10" i="13"/>
  <c r="AB10" i="13"/>
  <c r="AC10" i="13"/>
  <c r="AD10" i="13"/>
  <c r="AE10" i="13"/>
  <c r="AF10" i="13"/>
  <c r="AG10" i="13"/>
  <c r="AH10" i="13"/>
  <c r="AI10" i="13"/>
  <c r="AJ10" i="13"/>
  <c r="Y10" i="13"/>
  <c r="V7" i="13"/>
  <c r="V10" i="13" s="1"/>
  <c r="N14" i="13"/>
  <c r="O14" i="13"/>
  <c r="P14" i="13"/>
  <c r="Q14" i="13"/>
  <c r="R14" i="13"/>
  <c r="S14" i="13"/>
  <c r="T14" i="13"/>
  <c r="U14" i="13"/>
  <c r="V14" i="13"/>
  <c r="W14" i="13"/>
  <c r="X14" i="13"/>
  <c r="M14" i="13"/>
  <c r="B14" i="13"/>
  <c r="E14" i="13"/>
  <c r="F14" i="13"/>
  <c r="G14" i="13"/>
  <c r="H14" i="13"/>
  <c r="I14" i="13"/>
  <c r="C15" i="13"/>
  <c r="C14" i="13" s="1"/>
  <c r="D15" i="13"/>
  <c r="D14" i="13" s="1"/>
  <c r="B16" i="13"/>
  <c r="I16" i="13"/>
  <c r="C10" i="13"/>
  <c r="D10" i="13"/>
  <c r="E10" i="13"/>
  <c r="F10" i="13"/>
  <c r="G10" i="13"/>
  <c r="H10" i="13"/>
  <c r="I10" i="13"/>
  <c r="AP7" i="13"/>
  <c r="AP10" i="13" s="1"/>
  <c r="AO7" i="13"/>
  <c r="AO10" i="13" s="1"/>
  <c r="AN7" i="13"/>
  <c r="AN10" i="13" s="1"/>
  <c r="AM7" i="13"/>
  <c r="AM10" i="13" s="1"/>
  <c r="AL7" i="13"/>
  <c r="AL10" i="13" s="1"/>
  <c r="AK7" i="13"/>
  <c r="AK10" i="13" s="1"/>
  <c r="C14" i="10"/>
  <c r="E14" i="10"/>
  <c r="C15" i="10"/>
  <c r="E15" i="10"/>
  <c r="B15" i="10"/>
  <c r="B14" i="10"/>
  <c r="D21" i="10"/>
  <c r="F21" i="10" s="1"/>
  <c r="D22" i="10"/>
  <c r="F22" i="10" s="1"/>
  <c r="D23" i="10"/>
  <c r="F23" i="10" s="1"/>
  <c r="D24" i="10"/>
  <c r="F24" i="10" s="1"/>
  <c r="D25" i="10"/>
  <c r="F25" i="10" s="1"/>
  <c r="D26" i="10"/>
  <c r="F26" i="10" s="1"/>
  <c r="D27" i="10"/>
  <c r="F27" i="10" s="1"/>
  <c r="D28" i="10"/>
  <c r="F28" i="10" s="1"/>
  <c r="D29" i="10"/>
  <c r="F29" i="10" s="1"/>
  <c r="D30" i="10"/>
  <c r="F30" i="10" s="1"/>
  <c r="D31" i="10"/>
  <c r="F31" i="10" s="1"/>
  <c r="D33" i="10"/>
  <c r="D34" i="10"/>
  <c r="F34" i="10" s="1"/>
  <c r="D35" i="10"/>
  <c r="F35" i="10" s="1"/>
  <c r="D36" i="10"/>
  <c r="F36" i="10" s="1"/>
  <c r="D37" i="10"/>
  <c r="F37" i="10" s="1"/>
  <c r="D38" i="10"/>
  <c r="F38" i="10" s="1"/>
  <c r="D39" i="10"/>
  <c r="D40" i="10"/>
  <c r="F40" i="10" s="1"/>
  <c r="D41" i="10"/>
  <c r="F41" i="10" s="1"/>
  <c r="D42" i="10"/>
  <c r="F42" i="10" s="1"/>
  <c r="D43" i="10"/>
  <c r="F43" i="10" s="1"/>
  <c r="D44" i="10"/>
  <c r="F44" i="10" s="1"/>
  <c r="D20" i="10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C49" i="8"/>
  <c r="D49" i="8"/>
  <c r="E49" i="8"/>
  <c r="E48" i="8" s="1"/>
  <c r="F49" i="8"/>
  <c r="G49" i="8"/>
  <c r="H49" i="8"/>
  <c r="I49" i="8"/>
  <c r="J49" i="8"/>
  <c r="K49" i="8"/>
  <c r="L49" i="8"/>
  <c r="M49" i="8"/>
  <c r="M48" i="8" s="1"/>
  <c r="N49" i="8"/>
  <c r="N48" i="8" s="1"/>
  <c r="O49" i="8"/>
  <c r="P49" i="8"/>
  <c r="Q49" i="8"/>
  <c r="R49" i="8"/>
  <c r="S49" i="8"/>
  <c r="T49" i="8"/>
  <c r="U49" i="8"/>
  <c r="U48" i="8" s="1"/>
  <c r="V49" i="8"/>
  <c r="V48" i="8" s="1"/>
  <c r="W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B24" i="8"/>
  <c r="B25" i="8"/>
  <c r="B26" i="8"/>
  <c r="B27" i="8"/>
  <c r="B28" i="8"/>
  <c r="B29" i="8"/>
  <c r="B30" i="8"/>
  <c r="B31" i="8"/>
  <c r="B32" i="8"/>
  <c r="B33" i="8"/>
  <c r="B34" i="8"/>
  <c r="B36" i="8"/>
  <c r="B37" i="8"/>
  <c r="B38" i="8"/>
  <c r="B39" i="8"/>
  <c r="B40" i="8"/>
  <c r="B41" i="8"/>
  <c r="B42" i="8"/>
  <c r="B43" i="8"/>
  <c r="B44" i="8"/>
  <c r="B45" i="8"/>
  <c r="B46" i="8"/>
  <c r="B47" i="8"/>
  <c r="B49" i="8"/>
  <c r="B50" i="8"/>
  <c r="B51" i="8"/>
  <c r="B52" i="8"/>
  <c r="B53" i="8"/>
  <c r="B23" i="8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B17" i="12"/>
  <c r="B16" i="12"/>
  <c r="X50" i="12"/>
  <c r="X49" i="12"/>
  <c r="X48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B17" i="9"/>
  <c r="B16" i="9"/>
  <c r="X54" i="9"/>
  <c r="X53" i="9"/>
  <c r="X52" i="9"/>
  <c r="X51" i="9"/>
  <c r="X50" i="9"/>
  <c r="X49" i="9"/>
  <c r="X47" i="9"/>
  <c r="X46" i="9"/>
  <c r="X45" i="9"/>
  <c r="X44" i="9"/>
  <c r="X44" i="8" s="1"/>
  <c r="X43" i="9"/>
  <c r="X42" i="9"/>
  <c r="X42" i="8" s="1"/>
  <c r="X41" i="9"/>
  <c r="X41" i="8" s="1"/>
  <c r="X40" i="9"/>
  <c r="X39" i="9"/>
  <c r="X38" i="9"/>
  <c r="X37" i="9"/>
  <c r="X36" i="9"/>
  <c r="X34" i="9"/>
  <c r="X33" i="9"/>
  <c r="X33" i="8" s="1"/>
  <c r="X32" i="9"/>
  <c r="X31" i="9"/>
  <c r="X30" i="9"/>
  <c r="X29" i="9"/>
  <c r="X28" i="9"/>
  <c r="X27" i="9"/>
  <c r="X27" i="8" s="1"/>
  <c r="X26" i="9"/>
  <c r="X25" i="9"/>
  <c r="X25" i="8" s="1"/>
  <c r="X24" i="9"/>
  <c r="X23" i="9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B17" i="5"/>
  <c r="B16" i="5"/>
  <c r="X23" i="5"/>
  <c r="X24" i="5"/>
  <c r="X25" i="5"/>
  <c r="X26" i="5"/>
  <c r="X27" i="5"/>
  <c r="X28" i="5"/>
  <c r="X29" i="5"/>
  <c r="X30" i="5"/>
  <c r="X31" i="5"/>
  <c r="X32" i="5"/>
  <c r="X33" i="5"/>
  <c r="X35" i="5"/>
  <c r="X36" i="5"/>
  <c r="X37" i="5"/>
  <c r="X38" i="5"/>
  <c r="X39" i="5"/>
  <c r="X40" i="5"/>
  <c r="X41" i="5"/>
  <c r="X42" i="5"/>
  <c r="X43" i="5"/>
  <c r="X44" i="5"/>
  <c r="X45" i="5"/>
  <c r="X46" i="5"/>
  <c r="X48" i="5"/>
  <c r="X49" i="5"/>
  <c r="X50" i="5"/>
  <c r="X51" i="5"/>
  <c r="X52" i="5"/>
  <c r="X53" i="5"/>
  <c r="X22" i="5"/>
  <c r="F48" i="8" l="1"/>
  <c r="Q35" i="8"/>
  <c r="I35" i="8"/>
  <c r="U22" i="8"/>
  <c r="M22" i="8"/>
  <c r="E22" i="8"/>
  <c r="L39" i="14"/>
  <c r="X26" i="8"/>
  <c r="X34" i="8"/>
  <c r="X43" i="8"/>
  <c r="X52" i="8"/>
  <c r="Y52" i="8" s="1"/>
  <c r="Y52" i="9"/>
  <c r="T48" i="8"/>
  <c r="L48" i="8"/>
  <c r="D48" i="8"/>
  <c r="P35" i="8"/>
  <c r="H35" i="8"/>
  <c r="T22" i="8"/>
  <c r="L22" i="8"/>
  <c r="D22" i="8"/>
  <c r="X50" i="8"/>
  <c r="Y50" i="8" s="1"/>
  <c r="Y50" i="9"/>
  <c r="C48" i="8"/>
  <c r="G35" i="8"/>
  <c r="S22" i="8"/>
  <c r="X54" i="8"/>
  <c r="Y54" i="8" s="1"/>
  <c r="Y54" i="9"/>
  <c r="F35" i="8"/>
  <c r="Q48" i="8"/>
  <c r="I48" i="8"/>
  <c r="U35" i="8"/>
  <c r="M35" i="8"/>
  <c r="E35" i="8"/>
  <c r="Q22" i="8"/>
  <c r="I22" i="8"/>
  <c r="X36" i="8"/>
  <c r="X35" i="9"/>
  <c r="X53" i="8"/>
  <c r="Y53" i="8" s="1"/>
  <c r="Y53" i="9"/>
  <c r="B48" i="8"/>
  <c r="S48" i="8"/>
  <c r="W35" i="8"/>
  <c r="C22" i="8"/>
  <c r="R48" i="8"/>
  <c r="N35" i="8"/>
  <c r="R22" i="8"/>
  <c r="X30" i="8"/>
  <c r="X39" i="8"/>
  <c r="X47" i="8"/>
  <c r="B22" i="8"/>
  <c r="P48" i="8"/>
  <c r="H48" i="8"/>
  <c r="T35" i="8"/>
  <c r="L35" i="8"/>
  <c r="D35" i="8"/>
  <c r="P22" i="8"/>
  <c r="H22" i="8"/>
  <c r="P86" i="17"/>
  <c r="O83" i="17"/>
  <c r="X51" i="8"/>
  <c r="Y51" i="8" s="1"/>
  <c r="Y51" i="9"/>
  <c r="X21" i="12"/>
  <c r="K48" i="8"/>
  <c r="O35" i="8"/>
  <c r="K22" i="8"/>
  <c r="J48" i="8"/>
  <c r="V35" i="8"/>
  <c r="J22" i="8"/>
  <c r="X23" i="8"/>
  <c r="X22" i="9"/>
  <c r="X31" i="8"/>
  <c r="X40" i="8"/>
  <c r="X49" i="8"/>
  <c r="Y49" i="9"/>
  <c r="X48" i="9"/>
  <c r="B35" i="8"/>
  <c r="W48" i="8"/>
  <c r="O48" i="8"/>
  <c r="G48" i="8"/>
  <c r="S35" i="8"/>
  <c r="K35" i="8"/>
  <c r="C35" i="8"/>
  <c r="W22" i="8"/>
  <c r="O22" i="8"/>
  <c r="G22" i="8"/>
  <c r="O58" i="17"/>
  <c r="O33" i="17"/>
  <c r="R35" i="8"/>
  <c r="J35" i="8"/>
  <c r="V22" i="8"/>
  <c r="N22" i="8"/>
  <c r="F22" i="8"/>
  <c r="F33" i="10"/>
  <c r="J45" i="10"/>
  <c r="L46" i="10" s="1"/>
  <c r="P83" i="17"/>
  <c r="O82" i="17"/>
  <c r="O57" i="17"/>
  <c r="M29" i="16"/>
  <c r="K39" i="14"/>
  <c r="X18" i="5"/>
  <c r="X28" i="8"/>
  <c r="X37" i="8"/>
  <c r="X45" i="8"/>
  <c r="X29" i="8"/>
  <c r="X38" i="8"/>
  <c r="X46" i="8"/>
  <c r="X17" i="12"/>
  <c r="K29" i="16"/>
  <c r="X24" i="8"/>
  <c r="X16" i="12"/>
  <c r="S17" i="8"/>
  <c r="K17" i="8"/>
  <c r="C17" i="8"/>
  <c r="H26" i="17"/>
  <c r="H27" i="17"/>
  <c r="L29" i="16"/>
  <c r="T17" i="8"/>
  <c r="L17" i="8"/>
  <c r="D17" i="8"/>
  <c r="R17" i="8"/>
  <c r="J17" i="8"/>
  <c r="Q17" i="8"/>
  <c r="I17" i="8"/>
  <c r="B18" i="8"/>
  <c r="P18" i="8"/>
  <c r="H18" i="8"/>
  <c r="V18" i="8"/>
  <c r="N18" i="8"/>
  <c r="F18" i="8"/>
  <c r="R18" i="8"/>
  <c r="J18" i="8"/>
  <c r="U17" i="8"/>
  <c r="M17" i="8"/>
  <c r="P17" i="8"/>
  <c r="H17" i="8"/>
  <c r="U18" i="8"/>
  <c r="M18" i="8"/>
  <c r="E18" i="8"/>
  <c r="S18" i="8"/>
  <c r="K18" i="8"/>
  <c r="Q18" i="8"/>
  <c r="I18" i="8"/>
  <c r="W17" i="8"/>
  <c r="O17" i="8"/>
  <c r="G17" i="8"/>
  <c r="V17" i="8"/>
  <c r="N17" i="8"/>
  <c r="C18" i="8"/>
  <c r="W18" i="8"/>
  <c r="O18" i="8"/>
  <c r="G18" i="8"/>
  <c r="E17" i="8"/>
  <c r="B17" i="8"/>
  <c r="T18" i="8"/>
  <c r="L18" i="8"/>
  <c r="D18" i="8"/>
  <c r="X32" i="8"/>
  <c r="F17" i="8"/>
  <c r="L23" i="16"/>
  <c r="K23" i="16"/>
  <c r="H25" i="17"/>
  <c r="H24" i="17"/>
  <c r="J39" i="14"/>
  <c r="X7" i="13"/>
  <c r="X10" i="13" s="1"/>
  <c r="W7" i="13"/>
  <c r="W10" i="13" s="1"/>
  <c r="D15" i="10"/>
  <c r="F46" i="10"/>
  <c r="F39" i="10"/>
  <c r="F15" i="10" s="1"/>
  <c r="D14" i="10"/>
  <c r="X16" i="9"/>
  <c r="X16" i="5"/>
  <c r="X17" i="5"/>
  <c r="X35" i="8" l="1"/>
  <c r="L45" i="10"/>
  <c r="X22" i="8"/>
  <c r="Y49" i="8"/>
  <c r="X48" i="8"/>
  <c r="X18" i="8"/>
  <c r="X17" i="8"/>
  <c r="U7" i="13"/>
  <c r="U10" i="13" s="1"/>
  <c r="T7" i="13"/>
  <c r="S7" i="13"/>
  <c r="S10" i="13" s="1"/>
  <c r="P7" i="13" l="1"/>
  <c r="P10" i="13" s="1"/>
  <c r="Q7" i="13"/>
  <c r="T10" i="13"/>
  <c r="R7" i="13"/>
  <c r="O7" i="13" s="1"/>
  <c r="R10" i="13" l="1"/>
  <c r="M7" i="13"/>
  <c r="Q10" i="13"/>
  <c r="N7" i="13"/>
  <c r="M10" i="13"/>
  <c r="O10" i="13"/>
  <c r="N10" i="13" l="1"/>
  <c r="J10" i="13" l="1"/>
  <c r="E22" i="17" l="1"/>
  <c r="F22" i="17"/>
  <c r="E23" i="17"/>
  <c r="F23" i="17"/>
  <c r="G21" i="17"/>
  <c r="H8" i="17"/>
  <c r="D28" i="16"/>
  <c r="E28" i="16"/>
  <c r="F28" i="16"/>
  <c r="G28" i="16"/>
  <c r="H28" i="16"/>
  <c r="I28" i="16"/>
  <c r="J28" i="16"/>
  <c r="C28" i="16"/>
  <c r="D27" i="16"/>
  <c r="E27" i="16"/>
  <c r="F27" i="16"/>
  <c r="G27" i="16"/>
  <c r="G29" i="16" s="1"/>
  <c r="H27" i="16"/>
  <c r="I27" i="16"/>
  <c r="J27" i="16"/>
  <c r="J29" i="16" s="1"/>
  <c r="C27" i="16"/>
  <c r="I46" i="15"/>
  <c r="J46" i="15"/>
  <c r="I45" i="15"/>
  <c r="J45" i="15"/>
  <c r="C45" i="15"/>
  <c r="D45" i="15"/>
  <c r="E45" i="15"/>
  <c r="F45" i="15"/>
  <c r="G45" i="15"/>
  <c r="H45" i="15"/>
  <c r="C46" i="15"/>
  <c r="D46" i="15"/>
  <c r="E46" i="15"/>
  <c r="F46" i="15"/>
  <c r="G46" i="15"/>
  <c r="H46" i="15"/>
  <c r="J44" i="15"/>
  <c r="I44" i="15"/>
  <c r="H44" i="15"/>
  <c r="G44" i="15"/>
  <c r="F44" i="15"/>
  <c r="E44" i="15"/>
  <c r="D44" i="15"/>
  <c r="C44" i="15"/>
  <c r="J41" i="15"/>
  <c r="I41" i="15"/>
  <c r="H41" i="15"/>
  <c r="G41" i="15"/>
  <c r="F41" i="15"/>
  <c r="E41" i="15"/>
  <c r="D41" i="15"/>
  <c r="C41" i="15"/>
  <c r="J38" i="15"/>
  <c r="I38" i="15"/>
  <c r="H38" i="15"/>
  <c r="G38" i="15"/>
  <c r="F38" i="15"/>
  <c r="E38" i="15"/>
  <c r="D38" i="15"/>
  <c r="C38" i="15"/>
  <c r="J35" i="15"/>
  <c r="I35" i="15"/>
  <c r="H35" i="15"/>
  <c r="G35" i="15"/>
  <c r="F35" i="15"/>
  <c r="E35" i="15"/>
  <c r="D35" i="15"/>
  <c r="C35" i="15"/>
  <c r="J32" i="15"/>
  <c r="I32" i="15"/>
  <c r="H32" i="15"/>
  <c r="G32" i="15"/>
  <c r="F32" i="15"/>
  <c r="E32" i="15"/>
  <c r="D32" i="15"/>
  <c r="C32" i="15"/>
  <c r="J29" i="15"/>
  <c r="I29" i="15"/>
  <c r="H29" i="15"/>
  <c r="G29" i="15"/>
  <c r="F29" i="15"/>
  <c r="E29" i="15"/>
  <c r="D29" i="15"/>
  <c r="C29" i="15"/>
  <c r="J26" i="15"/>
  <c r="I26" i="15"/>
  <c r="H26" i="15"/>
  <c r="G26" i="15"/>
  <c r="F26" i="15"/>
  <c r="E26" i="15"/>
  <c r="D26" i="15"/>
  <c r="C26" i="15"/>
  <c r="J23" i="15"/>
  <c r="I23" i="15"/>
  <c r="H23" i="15"/>
  <c r="G23" i="15"/>
  <c r="F23" i="15"/>
  <c r="E23" i="15"/>
  <c r="D23" i="15"/>
  <c r="C23" i="15"/>
  <c r="J20" i="15"/>
  <c r="I20" i="15"/>
  <c r="H20" i="15"/>
  <c r="G20" i="15"/>
  <c r="F20" i="15"/>
  <c r="E20" i="15"/>
  <c r="D20" i="15"/>
  <c r="C20" i="15"/>
  <c r="J17" i="15"/>
  <c r="I17" i="15"/>
  <c r="H17" i="15"/>
  <c r="G17" i="15"/>
  <c r="F17" i="15"/>
  <c r="E17" i="15"/>
  <c r="D17" i="15"/>
  <c r="C17" i="15"/>
  <c r="J14" i="15"/>
  <c r="I14" i="15"/>
  <c r="H14" i="15"/>
  <c r="G14" i="15"/>
  <c r="F14" i="15"/>
  <c r="E14" i="15"/>
  <c r="D14" i="15"/>
  <c r="C14" i="15"/>
  <c r="J11" i="15"/>
  <c r="I11" i="15"/>
  <c r="H11" i="15"/>
  <c r="G11" i="15"/>
  <c r="F11" i="15"/>
  <c r="E11" i="15"/>
  <c r="D11" i="15"/>
  <c r="C11" i="15"/>
  <c r="J8" i="15"/>
  <c r="I8" i="15"/>
  <c r="H8" i="15"/>
  <c r="G8" i="15"/>
  <c r="F8" i="15"/>
  <c r="E8" i="15"/>
  <c r="D8" i="15"/>
  <c r="C8" i="15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B11" i="8"/>
  <c r="F20" i="10"/>
  <c r="F14" i="10" s="1"/>
  <c r="D13" i="10"/>
  <c r="F13" i="10" s="1"/>
  <c r="D12" i="10"/>
  <c r="F12" i="10" s="1"/>
  <c r="C47" i="15" l="1"/>
  <c r="G47" i="15"/>
  <c r="J47" i="15"/>
  <c r="H47" i="15"/>
  <c r="I47" i="15"/>
  <c r="D29" i="16"/>
  <c r="F29" i="16"/>
  <c r="H29" i="16"/>
  <c r="I29" i="16"/>
  <c r="D47" i="15"/>
  <c r="E29" i="16"/>
  <c r="E47" i="15"/>
  <c r="F47" i="15"/>
  <c r="H18" i="17"/>
  <c r="X13" i="9" l="1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B14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B10" i="8"/>
  <c r="B12" i="8"/>
  <c r="B13" i="8"/>
  <c r="B9" i="8"/>
  <c r="D8" i="10" l="1"/>
  <c r="F8" i="10" l="1"/>
  <c r="E21" i="17" l="1"/>
  <c r="F21" i="17"/>
  <c r="H21" i="17" l="1"/>
  <c r="D10" i="10"/>
  <c r="F10" i="10" s="1"/>
  <c r="D9" i="10"/>
  <c r="F9" i="10" s="1"/>
  <c r="D7" i="10"/>
  <c r="F7" i="10" s="1"/>
  <c r="X10" i="5" l="1"/>
  <c r="X11" i="5"/>
  <c r="X13" i="5"/>
  <c r="X9" i="5"/>
  <c r="X8" i="5"/>
  <c r="H10" i="17" l="1"/>
  <c r="H11" i="17"/>
  <c r="H12" i="17"/>
  <c r="H13" i="17"/>
  <c r="H14" i="17"/>
  <c r="H15" i="17"/>
  <c r="H16" i="17"/>
  <c r="H17" i="17"/>
  <c r="X11" i="9"/>
  <c r="X12" i="9"/>
  <c r="X9" i="9"/>
  <c r="X12" i="12"/>
  <c r="X11" i="12"/>
  <c r="X9" i="12"/>
  <c r="X10" i="8" l="1"/>
  <c r="X12" i="8"/>
  <c r="X13" i="8"/>
  <c r="E20" i="17" l="1"/>
  <c r="F20" i="17"/>
  <c r="H20" i="17" l="1"/>
  <c r="C29" i="16"/>
  <c r="H9" i="17"/>
  <c r="D11" i="10" l="1"/>
  <c r="F11" i="10" s="1"/>
  <c r="B10" i="13" l="1"/>
  <c r="X8" i="9"/>
  <c r="D6" i="10"/>
  <c r="F6" i="10" s="1"/>
  <c r="X8" i="12"/>
  <c r="X9" i="8" l="1"/>
  <c r="H19" i="17" l="1"/>
  <c r="X13" i="12" l="1"/>
  <c r="X14" i="8" s="1"/>
  <c r="A12" i="8" l="1"/>
  <c r="A13" i="8" s="1"/>
  <c r="AR14" i="15" l="1"/>
  <c r="AR49" i="15"/>
  <c r="AR37" i="16" s="1"/>
  <c r="AR59" i="15" l="1"/>
  <c r="AR50" i="15"/>
  <c r="J14" i="13" l="1"/>
</calcChain>
</file>

<file path=xl/comments1.xml><?xml version="1.0" encoding="utf-8"?>
<comments xmlns="http://schemas.openxmlformats.org/spreadsheetml/2006/main">
  <authors>
    <author>Nilima Lal</author>
  </authors>
  <commentList>
    <comment ref="Q13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A major import from Japan by the Tuvalu Electricity Corporation</t>
        </r>
      </text>
    </comment>
  </commentList>
</comments>
</file>

<file path=xl/comments2.xml><?xml version="1.0" encoding="utf-8"?>
<comments xmlns="http://schemas.openxmlformats.org/spreadsheetml/2006/main">
  <authors>
    <author>Nilima Lal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7204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7311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9703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</t>
        </r>
      </text>
    </comment>
  </commentList>
</comments>
</file>

<file path=xl/comments3.xml><?xml version="1.0" encoding="utf-8"?>
<comments xmlns="http://schemas.openxmlformats.org/spreadsheetml/2006/main">
  <authors>
    <author>Nilima Lal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04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07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0901-02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1101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1501-18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1701-03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1902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2103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2201-02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2204-08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2401-03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2504-30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3208-10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3917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44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5208-12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61-62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63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68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69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70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A major import from Japan by the Tuvalu Electricity Corporation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9015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</t>
        </r>
      </text>
    </comment>
  </commentList>
</comments>
</file>

<file path=xl/comments4.xml><?xml version="1.0" encoding="utf-8"?>
<comments xmlns="http://schemas.openxmlformats.org/spreadsheetml/2006/main">
  <authors>
    <author>Nilima Lal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04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07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0901-02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1101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1501-18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1701-03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1902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2103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2201-02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2204-08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2401-03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2504-30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3208-10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3917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44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5208-12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61-62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63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68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69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70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A major import from Japan by the Tuvalu Electricity Corporation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9015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</t>
        </r>
      </text>
    </comment>
  </commentList>
</comments>
</file>

<file path=xl/sharedStrings.xml><?xml version="1.0" encoding="utf-8"?>
<sst xmlns="http://schemas.openxmlformats.org/spreadsheetml/2006/main" count="1096" uniqueCount="231">
  <si>
    <t>May</t>
  </si>
  <si>
    <t>Total</t>
  </si>
  <si>
    <t>I</t>
  </si>
  <si>
    <t>III</t>
  </si>
  <si>
    <t>Prepared foodstuffs, beverages, spirits &amp; tobacco</t>
  </si>
  <si>
    <t>Wood, cork &amp; articles thereof &amp; plaiting material</t>
  </si>
  <si>
    <t>V</t>
  </si>
  <si>
    <t>VI</t>
  </si>
  <si>
    <t>Chemicals and allied products</t>
  </si>
  <si>
    <t>VIII</t>
  </si>
  <si>
    <t>Raw hides, skins, leather articles &amp; travel goods</t>
  </si>
  <si>
    <t>X</t>
  </si>
  <si>
    <t>XI</t>
  </si>
  <si>
    <t>XIV</t>
  </si>
  <si>
    <t>XIX</t>
  </si>
  <si>
    <t>XV</t>
  </si>
  <si>
    <t>XVIII</t>
  </si>
  <si>
    <t>XXII</t>
  </si>
  <si>
    <t>IMPORTS BY HS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</si>
  <si>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</si>
  <si>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</si>
  <si>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</si>
  <si>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</si>
  <si>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</si>
  <si>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</si>
  <si>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</si>
  <si>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</si>
  <si>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</si>
  <si>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</si>
  <si>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</si>
  <si>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</si>
  <si>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</si>
  <si>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</si>
  <si>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</si>
  <si>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</si>
  <si>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</si>
  <si>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</si>
  <si>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93</t>
  </si>
  <si>
    <t>94 - 96</t>
  </si>
  <si>
    <t>97</t>
  </si>
  <si>
    <t>II</t>
  </si>
  <si>
    <t>IV</t>
  </si>
  <si>
    <t>VII</t>
  </si>
  <si>
    <t>IX</t>
  </si>
  <si>
    <t>XII</t>
  </si>
  <si>
    <t>XIII</t>
  </si>
  <si>
    <t>XVI</t>
  </si>
  <si>
    <t>XVII</t>
  </si>
  <si>
    <t>XX</t>
  </si>
  <si>
    <t>XXI</t>
  </si>
  <si>
    <t>Live animals: animal products</t>
  </si>
  <si>
    <t>Vegetable products</t>
  </si>
  <si>
    <t>Animal or vegetable oils &amp; fats</t>
  </si>
  <si>
    <t>Mineral products</t>
  </si>
  <si>
    <t>Plastic, rubber &amp; articles thereof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</si>
  <si>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</si>
  <si>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</si>
  <si>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</si>
  <si>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</si>
  <si>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</si>
  <si>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</si>
  <si>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</si>
  <si>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</si>
  <si>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</si>
  <si>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</si>
  <si>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</si>
  <si>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</si>
  <si>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>Others</t>
  </si>
  <si>
    <r>
      <t>HS Sections</t>
    </r>
    <r>
      <rPr>
        <b/>
        <sz val="10"/>
        <rFont val="Symbol"/>
        <family val="1"/>
        <charset val="2"/>
      </rPr>
      <t>®</t>
    </r>
  </si>
  <si>
    <t>Table 2</t>
  </si>
  <si>
    <t>Raw hides, skins, leather articles thereof &amp; travel goods</t>
  </si>
  <si>
    <t>Table 5</t>
  </si>
  <si>
    <t>TOTAL EXPORTS BY HS</t>
  </si>
  <si>
    <t>Includes domestic and re-exports</t>
  </si>
  <si>
    <t>Exports</t>
  </si>
  <si>
    <t>Imports</t>
  </si>
  <si>
    <t xml:space="preserve"> </t>
  </si>
  <si>
    <t>Table 1</t>
  </si>
  <si>
    <t>BALANCE OF TRADE - ALL  ITEMS</t>
  </si>
  <si>
    <t>Exports FOB</t>
  </si>
  <si>
    <t xml:space="preserve">Imports CIF </t>
  </si>
  <si>
    <t>Trade Balance</t>
  </si>
  <si>
    <t>Period</t>
  </si>
  <si>
    <t>Domestic</t>
  </si>
  <si>
    <t>Re-exports</t>
  </si>
  <si>
    <t>Surplus(+) /   Deficit(-)</t>
  </si>
  <si>
    <t>Table 3</t>
  </si>
  <si>
    <t>Table 4</t>
  </si>
  <si>
    <t>RE-EXPORTS BY HS</t>
  </si>
  <si>
    <t>Table 6</t>
  </si>
  <si>
    <t>Commodity</t>
  </si>
  <si>
    <t>ANNUALLY</t>
  </si>
  <si>
    <t>MONTHLY</t>
  </si>
  <si>
    <t>Jan</t>
  </si>
  <si>
    <t>Feb</t>
  </si>
  <si>
    <t>Mar</t>
  </si>
  <si>
    <t>Apr</t>
  </si>
  <si>
    <t>Table 7</t>
  </si>
  <si>
    <t>PRINCIPAL IMPORTS</t>
  </si>
  <si>
    <t>Other Imports</t>
  </si>
  <si>
    <t>Table 8</t>
  </si>
  <si>
    <t>BALANCE OF TRADE BY MAJOR PARTNER COUNTRIES</t>
  </si>
  <si>
    <t>COUNTRY</t>
  </si>
  <si>
    <t>Australia</t>
  </si>
  <si>
    <t>Balance</t>
  </si>
  <si>
    <t>Fiji</t>
  </si>
  <si>
    <t>New Zealand</t>
  </si>
  <si>
    <t xml:space="preserve">TOTAL </t>
  </si>
  <si>
    <t>Table 9</t>
  </si>
  <si>
    <t>TRADE BY REGION</t>
  </si>
  <si>
    <t>Africa</t>
  </si>
  <si>
    <t>The Americas</t>
  </si>
  <si>
    <t>Asia</t>
  </si>
  <si>
    <t>Europe</t>
  </si>
  <si>
    <t>Oceania</t>
  </si>
  <si>
    <t>Table 10</t>
  </si>
  <si>
    <t xml:space="preserve"> TRADE BY MODE OF TRANSPORT</t>
  </si>
  <si>
    <t>Air</t>
  </si>
  <si>
    <t>Water</t>
  </si>
  <si>
    <t>Land</t>
  </si>
  <si>
    <t>Not elsewhere classified</t>
  </si>
  <si>
    <t>Sea</t>
  </si>
  <si>
    <t>Road</t>
  </si>
  <si>
    <t>Postal consignments, mail or courier shipments</t>
  </si>
  <si>
    <t xml:space="preserve">Total </t>
  </si>
  <si>
    <t>Total imports</t>
  </si>
  <si>
    <t>Notes:</t>
  </si>
  <si>
    <t>Periods</t>
  </si>
  <si>
    <t>98-99</t>
  </si>
  <si>
    <t>Edible vegetables</t>
  </si>
  <si>
    <t>Animal or vegetable fats &amp; oils</t>
  </si>
  <si>
    <t>Edible preparation of meat, fish, crustaceans etc</t>
  </si>
  <si>
    <t>Cane or beet sugar</t>
  </si>
  <si>
    <t>Sauces</t>
  </si>
  <si>
    <t>Mineral and aerated waters including sweetened or flavoured</t>
  </si>
  <si>
    <t>Beer made from malt</t>
  </si>
  <si>
    <t>Cigars, cigarettes and tobacco</t>
  </si>
  <si>
    <t>Other countries</t>
  </si>
  <si>
    <t>of which PICTs</t>
  </si>
  <si>
    <t>Data source: Tuvalu Customs and Enterprises</t>
  </si>
  <si>
    <r>
      <t xml:space="preserve">Category </t>
    </r>
    <r>
      <rPr>
        <b/>
        <sz val="11"/>
        <rFont val="Symbol"/>
        <family val="1"/>
        <charset val="2"/>
      </rPr>
      <t>®</t>
    </r>
  </si>
  <si>
    <r>
      <t xml:space="preserve">Period </t>
    </r>
    <r>
      <rPr>
        <b/>
        <sz val="11"/>
        <rFont val="Symbol"/>
        <family val="1"/>
        <charset val="2"/>
      </rPr>
      <t>¯</t>
    </r>
  </si>
  <si>
    <t xml:space="preserve">AUD </t>
  </si>
  <si>
    <t>China</t>
  </si>
  <si>
    <t>Japan</t>
  </si>
  <si>
    <t>Malaysia</t>
  </si>
  <si>
    <t>Singapore</t>
  </si>
  <si>
    <t>Thailand</t>
  </si>
  <si>
    <t>United States of America</t>
  </si>
  <si>
    <t>Vietnam</t>
  </si>
  <si>
    <t>Containers for compressed or liquefied gas, of iron or steel</t>
  </si>
  <si>
    <t>Partner countries contibuting 1% to trade noted separately.</t>
  </si>
  <si>
    <t>Annual</t>
  </si>
  <si>
    <t>Monthly</t>
  </si>
  <si>
    <t>January</t>
  </si>
  <si>
    <t>February</t>
  </si>
  <si>
    <t>March</t>
  </si>
  <si>
    <t>April</t>
  </si>
  <si>
    <t>AUD</t>
  </si>
  <si>
    <t>Data on reexports of fuel has been included from 2014.</t>
  </si>
  <si>
    <t>Split by postal consignments, mail or courier shipments not available</t>
  </si>
  <si>
    <t>Meat and edible offal, incl poultry, fresh, chilled or frozen</t>
  </si>
  <si>
    <t>Dairy produce, eggs and honey</t>
  </si>
  <si>
    <t>Coffee and tea</t>
  </si>
  <si>
    <t>Rice</t>
  </si>
  <si>
    <t xml:space="preserve">Wheat flour </t>
  </si>
  <si>
    <t>Pasta/noodles and couscous</t>
  </si>
  <si>
    <t>Biscuits</t>
  </si>
  <si>
    <t>Spirit beverage, incl wine</t>
  </si>
  <si>
    <t>Earths and stone; plastering materials, lime and cement</t>
  </si>
  <si>
    <t>Mineral fuels and oils and related products</t>
  </si>
  <si>
    <t>Pharmaceutical products</t>
  </si>
  <si>
    <t>Paints and varnishes</t>
  </si>
  <si>
    <t>Tubes, pipes and hoses, and fittings therefor, of plastics</t>
  </si>
  <si>
    <t>Wood and articles of wood</t>
  </si>
  <si>
    <t>Woven fabrics of cotton</t>
  </si>
  <si>
    <t>Articles of apparel and clothing accessories</t>
  </si>
  <si>
    <t>Other made-up textile articles and worn clothing</t>
  </si>
  <si>
    <t>Articles of stone, plaster, cement and similar materials</t>
  </si>
  <si>
    <t>Ceramic products</t>
  </si>
  <si>
    <t>Glass and glassware</t>
  </si>
  <si>
    <t>Boilers, Machinery and mechanical appliance and parts thereof</t>
  </si>
  <si>
    <t>Electical machinery and equipment, television image and sound recorders and parts thereof</t>
  </si>
  <si>
    <t>Motor vehicles incl motorcycles, bicycles and tractors</t>
  </si>
  <si>
    <t>Furniture, bedding, refabricated buildings etc</t>
  </si>
  <si>
    <t>Sculptures and statuary</t>
  </si>
  <si>
    <t>Indonesia</t>
  </si>
  <si>
    <t>Korea</t>
  </si>
  <si>
    <t>Taiwan</t>
  </si>
  <si>
    <t xml:space="preserve">Survey instruments etc </t>
  </si>
  <si>
    <t>Trade Type</t>
  </si>
  <si>
    <t>Region</t>
  </si>
  <si>
    <t>Ferrous waste and scrap</t>
  </si>
  <si>
    <t>All exports have been taken under sea since data on mode of transport for exports are not available</t>
  </si>
  <si>
    <t>June</t>
  </si>
  <si>
    <t>July</t>
  </si>
  <si>
    <t>EXPORTS BY HS</t>
  </si>
  <si>
    <t>PRINCIPAL EXPORTS</t>
  </si>
  <si>
    <t>TOTAL excluding Re-exports</t>
  </si>
  <si>
    <t>Mineral fuel</t>
  </si>
  <si>
    <t>Other re-exports</t>
  </si>
  <si>
    <t>August</t>
  </si>
  <si>
    <t>Classification used: HS 2017 from 2017</t>
  </si>
  <si>
    <t>Other</t>
  </si>
  <si>
    <t>TOTAL Re-exports</t>
  </si>
  <si>
    <t>TOTAL EXPORTS plus REEXPORTS</t>
  </si>
  <si>
    <t>September</t>
  </si>
  <si>
    <t>October</t>
  </si>
  <si>
    <t>November</t>
  </si>
  <si>
    <t>December</t>
  </si>
  <si>
    <t>2020 YTD</t>
  </si>
  <si>
    <t xml:space="preserve">HS Sections </t>
  </si>
  <si>
    <r>
      <t>Other Exports</t>
    </r>
    <r>
      <rPr>
        <b/>
        <sz val="10"/>
        <rFont val="Calibri"/>
        <family val="2"/>
        <scheme val="minor"/>
      </rPr>
      <t xml:space="preserve">  </t>
    </r>
  </si>
  <si>
    <t xml:space="preserve">Sept  </t>
  </si>
  <si>
    <t xml:space="preserve">Oct </t>
  </si>
  <si>
    <t xml:space="preserve">Nov </t>
  </si>
  <si>
    <t xml:space="preserve">Dec </t>
  </si>
  <si>
    <t>0901-02</t>
  </si>
  <si>
    <t>1501-18</t>
  </si>
  <si>
    <t>1701-03</t>
  </si>
  <si>
    <t>2201-02</t>
  </si>
  <si>
    <t>2204-08</t>
  </si>
  <si>
    <t>2401-03</t>
  </si>
  <si>
    <t>2504-30</t>
  </si>
  <si>
    <t>3208-10</t>
  </si>
  <si>
    <t>5208-12</t>
  </si>
  <si>
    <t>61-62</t>
  </si>
  <si>
    <t>blank</t>
  </si>
  <si>
    <t>TTL EXP</t>
  </si>
  <si>
    <t>Re-exp</t>
  </si>
  <si>
    <t>TTL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</si>
</sst>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0.0_)"/>
    <numFmt numFmtId="168" formatCode="_(* #,##0_);_(* \(#,##0\);_(* &quot;-&quot;??_);_(@_)"/>
  </numFmts>
  <fonts count="6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Symbol"/>
      <family val="1"/>
      <charset val="2"/>
    </font>
    <font>
      <b/>
      <sz val="1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Symbol"/>
      <family val="1"/>
      <charset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8" applyNumberFormat="0" applyAlignment="0" applyProtection="0"/>
    <xf numFmtId="0" fontId="36" fillId="7" borderId="9" applyNumberFormat="0" applyAlignment="0" applyProtection="0"/>
    <xf numFmtId="0" fontId="37" fillId="7" borderId="8" applyNumberFormat="0" applyAlignment="0" applyProtection="0"/>
    <xf numFmtId="0" fontId="38" fillId="0" borderId="10" applyNumberFormat="0" applyFill="0" applyAlignment="0" applyProtection="0"/>
    <xf numFmtId="0" fontId="39" fillId="8" borderId="11" applyNumberFormat="0" applyAlignment="0" applyProtection="0"/>
    <xf numFmtId="0" fontId="21" fillId="0" borderId="0" applyNumberFormat="0" applyFill="0" applyBorder="0" applyAlignment="0" applyProtection="0"/>
    <xf numFmtId="0" fontId="2" fillId="9" borderId="12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2" fillId="33" borderId="0" applyNumberFormat="0" applyBorder="0" applyAlignment="0" applyProtection="0"/>
  </cellStyleXfs>
  <cellXfs count="234">
    <xf numFmtId="0" fontId="0" fillId="0" borderId="0" xfId="0"/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9" fillId="2" borderId="1" xfId="0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 wrapText="1"/>
    </xf>
    <xf numFmtId="0" fontId="17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/>
    <xf numFmtId="0" fontId="9" fillId="2" borderId="1" xfId="0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wrapText="1"/>
    </xf>
    <xf numFmtId="0" fontId="3" fillId="2" borderId="1" xfId="2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25" fillId="2" borderId="1" xfId="2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3" fontId="23" fillId="2" borderId="1" xfId="0" applyNumberFormat="1" applyFont="1" applyFill="1" applyBorder="1" applyAlignment="1">
      <alignment horizontal="right"/>
    </xf>
    <xf numFmtId="167" fontId="15" fillId="2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/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3" fillId="2" borderId="1" xfId="0" applyFont="1" applyFill="1" applyBorder="1"/>
    <xf numFmtId="0" fontId="15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left"/>
    </xf>
    <xf numFmtId="3" fontId="4" fillId="2" borderId="1" xfId="0" applyNumberFormat="1" applyFont="1" applyFill="1" applyBorder="1"/>
    <xf numFmtId="3" fontId="15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3" fontId="11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/>
    </xf>
    <xf numFmtId="0" fontId="16" fillId="2" borderId="1" xfId="0" applyFont="1" applyFill="1" applyBorder="1" applyAlignment="1"/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right"/>
    </xf>
    <xf numFmtId="0" fontId="26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left"/>
    </xf>
    <xf numFmtId="0" fontId="2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49" fillId="2" borderId="1" xfId="0" applyFont="1" applyFill="1" applyBorder="1" applyAlignment="1">
      <alignment vertical="top"/>
    </xf>
    <xf numFmtId="0" fontId="50" fillId="2" borderId="1" xfId="0" applyFont="1" applyFill="1" applyBorder="1"/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/>
    <xf numFmtId="0" fontId="5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 wrapText="1" indent="2"/>
    </xf>
    <xf numFmtId="0" fontId="52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justify" vertical="top" wrapText="1"/>
    </xf>
    <xf numFmtId="0" fontId="48" fillId="2" borderId="1" xfId="0" applyFont="1" applyFill="1" applyBorder="1"/>
    <xf numFmtId="0" fontId="52" fillId="2" borderId="1" xfId="0" applyFont="1" applyFill="1" applyBorder="1" applyAlignment="1">
      <alignment horizontal="left" wrapText="1"/>
    </xf>
    <xf numFmtId="0" fontId="48" fillId="2" borderId="1" xfId="0" applyFont="1" applyFill="1" applyBorder="1" applyAlignment="1">
      <alignment horizontal="left" wrapText="1"/>
    </xf>
    <xf numFmtId="0" fontId="52" fillId="2" borderId="1" xfId="0" applyFont="1" applyFill="1" applyBorder="1" applyAlignment="1">
      <alignment horizontal="left"/>
    </xf>
    <xf numFmtId="0" fontId="52" fillId="2" borderId="1" xfId="0" applyFont="1" applyFill="1" applyBorder="1" applyAlignment="1">
      <alignment horizontal="center" wrapText="1"/>
    </xf>
    <xf numFmtId="49" fontId="51" fillId="2" borderId="1" xfId="0" applyNumberFormat="1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 vertical="center" wrapText="1"/>
    </xf>
    <xf numFmtId="3" fontId="51" fillId="2" borderId="1" xfId="0" applyNumberFormat="1" applyFont="1" applyFill="1" applyBorder="1" applyAlignment="1"/>
    <xf numFmtId="3" fontId="47" fillId="2" borderId="1" xfId="0" applyNumberFormat="1" applyFont="1" applyFill="1" applyBorder="1" applyAlignment="1"/>
    <xf numFmtId="49" fontId="51" fillId="2" borderId="1" xfId="0" applyNumberFormat="1" applyFont="1" applyFill="1" applyBorder="1" applyAlignment="1"/>
    <xf numFmtId="0" fontId="51" fillId="2" borderId="1" xfId="0" applyFont="1" applyFill="1" applyBorder="1" applyAlignment="1">
      <alignment vertical="center" wrapText="1"/>
    </xf>
    <xf numFmtId="1" fontId="51" fillId="2" borderId="1" xfId="0" applyNumberFormat="1" applyFont="1" applyFill="1" applyBorder="1" applyAlignment="1"/>
    <xf numFmtId="3" fontId="47" fillId="2" borderId="1" xfId="0" applyNumberFormat="1" applyFont="1" applyFill="1" applyBorder="1"/>
    <xf numFmtId="0" fontId="51" fillId="2" borderId="1" xfId="0" applyFont="1" applyFill="1" applyBorder="1"/>
    <xf numFmtId="3" fontId="51" fillId="2" borderId="1" xfId="0" applyNumberFormat="1" applyFont="1" applyFill="1" applyBorder="1"/>
    <xf numFmtId="0" fontId="52" fillId="2" borderId="1" xfId="0" applyFont="1" applyFill="1" applyBorder="1" applyAlignment="1">
      <alignment horizontal="right"/>
    </xf>
    <xf numFmtId="3" fontId="52" fillId="2" borderId="1" xfId="0" applyNumberFormat="1" applyFont="1" applyFill="1" applyBorder="1"/>
    <xf numFmtId="0" fontId="52" fillId="2" borderId="1" xfId="0" applyFont="1" applyFill="1" applyBorder="1"/>
    <xf numFmtId="0" fontId="52" fillId="2" borderId="1" xfId="0" applyFont="1" applyFill="1" applyBorder="1" applyAlignment="1"/>
    <xf numFmtId="1" fontId="51" fillId="2" borderId="1" xfId="0" applyNumberFormat="1" applyFont="1" applyFill="1" applyBorder="1" applyAlignment="1">
      <alignment horizontal="left"/>
    </xf>
    <xf numFmtId="1" fontId="51" fillId="2" borderId="1" xfId="0" applyNumberFormat="1" applyFont="1" applyFill="1" applyBorder="1" applyAlignment="1">
      <alignment horizontal="right"/>
    </xf>
    <xf numFmtId="0" fontId="53" fillId="2" borderId="1" xfId="0" applyFont="1" applyFill="1" applyBorder="1" applyAlignment="1">
      <alignment horizontal="left"/>
    </xf>
    <xf numFmtId="166" fontId="54" fillId="2" borderId="1" xfId="1" applyNumberFormat="1" applyFont="1" applyFill="1" applyBorder="1" applyAlignment="1">
      <alignment horizontal="right" wrapText="1"/>
    </xf>
    <xf numFmtId="166" fontId="54" fillId="2" borderId="1" xfId="1" applyNumberFormat="1" applyFont="1" applyFill="1" applyBorder="1"/>
    <xf numFmtId="166" fontId="51" fillId="2" borderId="1" xfId="0" applyNumberFormat="1" applyFont="1" applyFill="1" applyBorder="1"/>
    <xf numFmtId="3" fontId="47" fillId="2" borderId="1" xfId="1" applyNumberFormat="1" applyFont="1" applyFill="1" applyBorder="1"/>
    <xf numFmtId="3" fontId="48" fillId="2" borderId="1" xfId="1" applyNumberFormat="1" applyFont="1" applyFill="1" applyBorder="1"/>
    <xf numFmtId="3" fontId="51" fillId="2" borderId="1" xfId="0" applyNumberFormat="1" applyFont="1" applyFill="1" applyBorder="1" applyAlignment="1">
      <alignment horizontal="right"/>
    </xf>
    <xf numFmtId="41" fontId="51" fillId="2" borderId="1" xfId="0" applyNumberFormat="1" applyFont="1" applyFill="1" applyBorder="1" applyAlignment="1">
      <alignment horizontal="right"/>
    </xf>
    <xf numFmtId="3" fontId="51" fillId="2" borderId="1" xfId="0" applyNumberFormat="1" applyFont="1" applyFill="1" applyBorder="1" applyAlignment="1">
      <alignment horizontal="center"/>
    </xf>
    <xf numFmtId="0" fontId="51" fillId="2" borderId="1" xfId="0" applyFont="1" applyFill="1" applyBorder="1" applyAlignment="1">
      <alignment horizontal="right" vertical="center" wrapText="1"/>
    </xf>
    <xf numFmtId="0" fontId="53" fillId="2" borderId="1" xfId="0" applyFont="1" applyFill="1" applyBorder="1" applyAlignment="1"/>
    <xf numFmtId="168" fontId="47" fillId="0" borderId="1" xfId="0" applyNumberFormat="1" applyFont="1" applyBorder="1"/>
    <xf numFmtId="3" fontId="48" fillId="2" borderId="1" xfId="0" applyNumberFormat="1" applyFont="1" applyFill="1" applyBorder="1"/>
    <xf numFmtId="0" fontId="5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justify" vertical="top" wrapText="1"/>
    </xf>
    <xf numFmtId="0" fontId="47" fillId="2" borderId="1" xfId="0" applyFont="1" applyFill="1" applyBorder="1"/>
    <xf numFmtId="49" fontId="51" fillId="2" borderId="1" xfId="0" applyNumberFormat="1" applyFont="1" applyFill="1" applyBorder="1" applyAlignment="1">
      <alignment horizontal="left"/>
    </xf>
    <xf numFmtId="0" fontId="53" fillId="2" borderId="1" xfId="0" applyFont="1" applyFill="1" applyBorder="1"/>
    <xf numFmtId="0" fontId="52" fillId="2" borderId="1" xfId="0" applyFont="1" applyFill="1" applyBorder="1" applyAlignment="1">
      <alignment horizontal="right" vertical="center" wrapText="1"/>
    </xf>
    <xf numFmtId="3" fontId="51" fillId="2" borderId="1" xfId="0" applyNumberFormat="1" applyFont="1" applyFill="1" applyBorder="1" applyAlignment="1">
      <alignment horizontal="right" wrapText="1"/>
    </xf>
    <xf numFmtId="3" fontId="52" fillId="2" borderId="1" xfId="0" applyNumberFormat="1" applyFont="1" applyFill="1" applyBorder="1" applyAlignment="1"/>
    <xf numFmtId="0" fontId="51" fillId="2" borderId="1" xfId="0" applyFont="1" applyFill="1" applyBorder="1" applyAlignment="1">
      <alignment horizontal="left" wrapText="1"/>
    </xf>
    <xf numFmtId="3" fontId="51" fillId="2" borderId="1" xfId="1" applyNumberFormat="1" applyFont="1" applyFill="1" applyBorder="1" applyAlignment="1">
      <alignment horizontal="right"/>
    </xf>
    <xf numFmtId="3" fontId="51" fillId="2" borderId="1" xfId="0" applyNumberFormat="1" applyFont="1" applyFill="1" applyBorder="1" applyAlignment="1">
      <alignment vertical="center"/>
    </xf>
    <xf numFmtId="3" fontId="52" fillId="2" borderId="1" xfId="0" applyNumberFormat="1" applyFont="1" applyFill="1" applyBorder="1" applyAlignment="1">
      <alignment vertical="center"/>
    </xf>
    <xf numFmtId="0" fontId="51" fillId="2" borderId="1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 wrapText="1"/>
    </xf>
    <xf numFmtId="3" fontId="52" fillId="2" borderId="1" xfId="1" applyNumberFormat="1" applyFont="1" applyFill="1" applyBorder="1" applyAlignment="1">
      <alignment horizontal="right"/>
    </xf>
    <xf numFmtId="3" fontId="52" fillId="2" borderId="1" xfId="0" applyNumberFormat="1" applyFont="1" applyFill="1" applyBorder="1" applyAlignment="1">
      <alignment horizontal="right"/>
    </xf>
    <xf numFmtId="0" fontId="52" fillId="2" borderId="1" xfId="0" applyFont="1" applyFill="1" applyBorder="1" applyAlignment="1">
      <alignment vertical="center"/>
    </xf>
    <xf numFmtId="0" fontId="26" fillId="2" borderId="1" xfId="0" applyFont="1" applyFill="1" applyBorder="1"/>
    <xf numFmtId="0" fontId="55" fillId="2" borderId="1" xfId="0" applyFont="1" applyFill="1" applyBorder="1" applyAlignment="1">
      <alignment horizontal="left"/>
    </xf>
    <xf numFmtId="3" fontId="26" fillId="2" borderId="1" xfId="0" applyNumberFormat="1" applyFont="1" applyFill="1" applyBorder="1"/>
    <xf numFmtId="3" fontId="55" fillId="2" borderId="1" xfId="0" applyNumberFormat="1" applyFont="1" applyFill="1" applyBorder="1" applyAlignment="1">
      <alignment horizontal="left"/>
    </xf>
    <xf numFmtId="0" fontId="52" fillId="2" borderId="1" xfId="0" applyFont="1" applyFill="1" applyBorder="1" applyAlignment="1">
      <alignment horizontal="right" wrapText="1"/>
    </xf>
    <xf numFmtId="0" fontId="49" fillId="2" borderId="1" xfId="0" applyFont="1" applyFill="1" applyBorder="1"/>
    <xf numFmtId="3" fontId="51" fillId="2" borderId="1" xfId="1" applyNumberFormat="1" applyFont="1" applyFill="1" applyBorder="1" applyAlignment="1"/>
    <xf numFmtId="0" fontId="51" fillId="2" borderId="1" xfId="0" applyFont="1" applyFill="1" applyBorder="1" applyAlignment="1">
      <alignment wrapText="1"/>
    </xf>
    <xf numFmtId="0" fontId="52" fillId="34" borderId="1" xfId="0" applyFont="1" applyFill="1" applyBorder="1" applyAlignment="1">
      <alignment horizontal="left"/>
    </xf>
    <xf numFmtId="3" fontId="52" fillId="34" borderId="1" xfId="0" applyNumberFormat="1" applyFont="1" applyFill="1" applyBorder="1"/>
    <xf numFmtId="0" fontId="15" fillId="2" borderId="1" xfId="0" quotePrefix="1" applyFont="1" applyFill="1" applyBorder="1" applyAlignment="1">
      <alignment horizontal="center"/>
    </xf>
    <xf numFmtId="3" fontId="56" fillId="2" borderId="1" xfId="0" applyNumberFormat="1" applyFont="1" applyFill="1" applyBorder="1" applyAlignment="1">
      <alignment horizontal="right"/>
    </xf>
    <xf numFmtId="3" fontId="56" fillId="2" borderId="1" xfId="0" applyNumberFormat="1" applyFont="1" applyFill="1" applyBorder="1" applyAlignment="1">
      <alignment horizontal="left" wrapText="1"/>
    </xf>
    <xf numFmtId="3" fontId="56" fillId="2" borderId="1" xfId="0" applyNumberFormat="1" applyFont="1" applyFill="1" applyBorder="1"/>
    <xf numFmtId="3" fontId="56" fillId="2" borderId="1" xfId="0" applyNumberFormat="1" applyFont="1" applyFill="1" applyBorder="1" applyAlignment="1">
      <alignment horizontal="right" wrapText="1"/>
    </xf>
    <xf numFmtId="3" fontId="56" fillId="2" borderId="1" xfId="0" applyNumberFormat="1" applyFont="1" applyFill="1" applyBorder="1" applyProtection="1"/>
    <xf numFmtId="3" fontId="57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/>
    <xf numFmtId="3" fontId="18" fillId="2" borderId="1" xfId="0" applyNumberFormat="1" applyFont="1" applyFill="1" applyBorder="1"/>
    <xf numFmtId="0" fontId="59" fillId="2" borderId="1" xfId="2" applyFont="1" applyFill="1" applyBorder="1" applyAlignment="1">
      <alignment wrapText="1"/>
    </xf>
    <xf numFmtId="3" fontId="17" fillId="2" borderId="1" xfId="0" applyNumberFormat="1" applyFont="1" applyFill="1" applyBorder="1"/>
    <xf numFmtId="3" fontId="23" fillId="2" borderId="1" xfId="0" applyNumberFormat="1" applyFont="1" applyFill="1" applyBorder="1" applyAlignment="1">
      <alignment horizontal="right" wrapText="1"/>
    </xf>
    <xf numFmtId="0" fontId="52" fillId="2" borderId="1" xfId="0" applyFont="1" applyFill="1" applyBorder="1" applyAlignment="1">
      <alignment horizontal="center"/>
    </xf>
    <xf numFmtId="0" fontId="26" fillId="2" borderId="1" xfId="0" applyFont="1" applyFill="1" applyBorder="1" applyAlignment="1"/>
    <xf numFmtId="166" fontId="51" fillId="2" borderId="1" xfId="1" applyNumberFormat="1" applyFont="1" applyFill="1" applyBorder="1"/>
    <xf numFmtId="3" fontId="3" fillId="35" borderId="1" xfId="0" applyNumberFormat="1" applyFont="1" applyFill="1" applyBorder="1" applyAlignment="1">
      <alignment horizontal="right" wrapText="1"/>
    </xf>
    <xf numFmtId="3" fontId="47" fillId="35" borderId="1" xfId="1" applyNumberFormat="1" applyFont="1" applyFill="1" applyBorder="1"/>
    <xf numFmtId="3" fontId="47" fillId="0" borderId="1" xfId="1" applyNumberFormat="1" applyFont="1" applyFill="1" applyBorder="1"/>
    <xf numFmtId="0" fontId="0" fillId="0" borderId="1" xfId="0" applyBorder="1"/>
    <xf numFmtId="166" fontId="3" fillId="2" borderId="1" xfId="1" applyNumberFormat="1" applyFont="1" applyFill="1" applyBorder="1"/>
    <xf numFmtId="3" fontId="14" fillId="2" borderId="1" xfId="0" applyNumberFormat="1" applyFont="1" applyFill="1" applyBorder="1" applyAlignment="1">
      <alignment horizontal="right"/>
    </xf>
    <xf numFmtId="3" fontId="14" fillId="2" borderId="1" xfId="0" applyNumberFormat="1" applyFont="1" applyFill="1" applyBorder="1"/>
    <xf numFmtId="3" fontId="60" fillId="2" borderId="1" xfId="0" applyNumberFormat="1" applyFont="1" applyFill="1" applyBorder="1"/>
    <xf numFmtId="37" fontId="51" fillId="2" borderId="1" xfId="1" applyNumberFormat="1" applyFont="1" applyFill="1" applyBorder="1"/>
    <xf numFmtId="37" fontId="52" fillId="2" borderId="1" xfId="1" applyNumberFormat="1" applyFont="1" applyFill="1" applyBorder="1"/>
    <xf numFmtId="3" fontId="53" fillId="2" borderId="1" xfId="0" applyNumberFormat="1" applyFont="1" applyFill="1" applyBorder="1" applyAlignment="1">
      <alignment horizontal="left"/>
    </xf>
    <xf numFmtId="0" fontId="47" fillId="2" borderId="1" xfId="0" applyFont="1" applyFill="1" applyBorder="1" applyAlignment="1"/>
    <xf numFmtId="0" fontId="47" fillId="0" borderId="1" xfId="0" applyFont="1" applyBorder="1" applyAlignment="1"/>
    <xf numFmtId="0" fontId="53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/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52" fillId="2" borderId="1" xfId="0" applyFont="1" applyFill="1" applyBorder="1" applyAlignment="1">
      <alignment horizontal="right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5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2" borderId="1" xfId="0" applyFill="1" applyBorder="1" applyAlignment="1"/>
    <xf numFmtId="0" fontId="1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/>
    <xf numFmtId="0" fontId="49" fillId="2" borderId="2" xfId="0" applyFont="1" applyFill="1" applyBorder="1" applyAlignment="1">
      <alignment horizontal="center"/>
    </xf>
    <xf numFmtId="0" fontId="49" fillId="2" borderId="4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26" fillId="2" borderId="4" xfId="0" applyFont="1" applyFill="1" applyBorder="1" applyAlignment="1"/>
    <xf numFmtId="0" fontId="26" fillId="2" borderId="4" xfId="0" applyFont="1" applyFill="1" applyBorder="1" applyAlignment="1">
      <alignment horizontal="center"/>
    </xf>
    <xf numFmtId="0" fontId="55" fillId="2" borderId="1" xfId="0" applyFont="1" applyFill="1" applyBorder="1" applyAlignment="1"/>
    <xf numFmtId="3" fontId="55" fillId="2" borderId="1" xfId="0" applyNumberFormat="1" applyFont="1" applyFill="1" applyBorder="1" applyAlignment="1">
      <alignment horizontal="left"/>
    </xf>
    <xf numFmtId="0" fontId="26" fillId="2" borderId="1" xfId="0" applyFont="1" applyFill="1" applyBorder="1" applyAlignment="1">
      <alignment vertical="top"/>
    </xf>
    <xf numFmtId="0" fontId="50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16" fillId="2" borderId="1" xfId="0" applyFont="1" applyFill="1" applyBorder="1" applyAlignment="1"/>
    <xf numFmtId="0" fontId="23" fillId="2" borderId="1" xfId="0" applyFont="1" applyFill="1" applyBorder="1" applyAlignment="1">
      <alignment wrapText="1"/>
    </xf>
    <xf numFmtId="0" fontId="58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22" fillId="2" borderId="1" xfId="0" applyFont="1" applyFill="1" applyBorder="1" applyAlignment="1"/>
    <xf numFmtId="0" fontId="12" fillId="2" borderId="1" xfId="0" applyFont="1" applyFill="1" applyBorder="1" applyAlignment="1">
      <alignment wrapText="1"/>
    </xf>
    <xf numFmtId="0" fontId="4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3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" builtinId="3"/>
    <cellStyle name="Comma 2" xfId="3"/>
    <cellStyle name="Comma 4" xfId="4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5"/>
    <cellStyle name="Normal 2" xfId="6"/>
    <cellStyle name="Normal 3" xfId="7"/>
    <cellStyle name="Normal 3 2" xfId="8"/>
    <cellStyle name="Normal 4" xfId="9"/>
    <cellStyle name="Normal 7" xfId="10"/>
    <cellStyle name="Normal_Exp_SITC1_Cty" xfId="2"/>
    <cellStyle name="Note" xfId="25" builtinId="10" customBuiltin="1"/>
    <cellStyle name="Output" xfId="20" builtinId="21" customBuiltin="1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2</xdr:col>
      <xdr:colOff>0</xdr:colOff>
      <xdr:row>6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0" y="1047750"/>
          <a:ext cx="133350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3"/>
  <sheetViews>
    <sheetView zoomScale="120" zoomScaleNormal="120" workbookViewId="0">
      <pane xSplit="1" ySplit="4" topLeftCell="B51" activePane="bottomRight" state="frozen"/>
      <selection pane="topRight" activeCell="B1" sqref="B1"/>
      <selection pane="bottomLeft" activeCell="A5" sqref="A5"/>
      <selection pane="bottomRight" activeCell="D52" sqref="D52"/>
    </sheetView>
  </sheetViews>
  <sheetFormatPr defaultRowHeight="15" x14ac:dyDescent="0.25"/>
  <cols>
    <col min="1" max="1" width="9.28515625" style="5" customWidth="1"/>
    <col min="2" max="2" width="10.42578125" style="38" customWidth="1"/>
    <col min="3" max="3" width="12.28515625" style="38" customWidth="1"/>
    <col min="4" max="4" width="8" style="38" customWidth="1"/>
    <col min="5" max="5" width="11.7109375" style="38" customWidth="1"/>
    <col min="6" max="6" width="14.7109375" style="38" bestFit="1" customWidth="1"/>
    <col min="7" max="7" width="9.28515625" style="38"/>
    <col min="8" max="8" width="12.7109375" style="38" hidden="1" customWidth="1"/>
    <col min="9" max="10" width="0" style="38" hidden="1" customWidth="1"/>
    <col min="11" max="11" width="10.85546875" style="38" hidden="1" customWidth="1"/>
    <col min="12" max="12" width="11.5703125" style="38" hidden="1" customWidth="1"/>
    <col min="13" max="198" width="9.28515625" style="38"/>
    <col min="199" max="199" width="14.28515625" style="38" customWidth="1"/>
    <col min="200" max="200" width="16.5703125" style="38" customWidth="1"/>
    <col min="201" max="201" width="17.42578125" style="38" customWidth="1"/>
    <col min="202" max="202" width="15.7109375" style="38" customWidth="1"/>
    <col min="203" max="203" width="16.5703125" style="38" customWidth="1"/>
    <col min="204" max="204" width="17.5703125" style="38" customWidth="1"/>
    <col min="205" max="205" width="9.28515625" style="38"/>
    <col min="206" max="206" width="10.28515625" style="38" bestFit="1" customWidth="1"/>
    <col min="207" max="207" width="9.28515625" style="38"/>
    <col min="208" max="209" width="10.28515625" style="38" bestFit="1" customWidth="1"/>
    <col min="210" max="210" width="10.7109375" style="38" bestFit="1" customWidth="1"/>
    <col min="211" max="454" width="9.28515625" style="38"/>
    <col min="455" max="455" width="14.28515625" style="38" customWidth="1"/>
    <col min="456" max="456" width="16.5703125" style="38" customWidth="1"/>
    <col min="457" max="457" width="17.42578125" style="38" customWidth="1"/>
    <col min="458" max="458" width="15.7109375" style="38" customWidth="1"/>
    <col min="459" max="459" width="16.5703125" style="38" customWidth="1"/>
    <col min="460" max="460" width="17.5703125" style="38" customWidth="1"/>
    <col min="461" max="461" width="9.28515625" style="38"/>
    <col min="462" max="462" width="10.28515625" style="38" bestFit="1" customWidth="1"/>
    <col min="463" max="463" width="9.28515625" style="38"/>
    <col min="464" max="465" width="10.28515625" style="38" bestFit="1" customWidth="1"/>
    <col min="466" max="466" width="10.7109375" style="38" bestFit="1" customWidth="1"/>
    <col min="467" max="710" width="9.28515625" style="38"/>
    <col min="711" max="711" width="14.28515625" style="38" customWidth="1"/>
    <col min="712" max="712" width="16.5703125" style="38" customWidth="1"/>
    <col min="713" max="713" width="17.42578125" style="38" customWidth="1"/>
    <col min="714" max="714" width="15.7109375" style="38" customWidth="1"/>
    <col min="715" max="715" width="16.5703125" style="38" customWidth="1"/>
    <col min="716" max="716" width="17.5703125" style="38" customWidth="1"/>
    <col min="717" max="717" width="9.28515625" style="38"/>
    <col min="718" max="718" width="10.28515625" style="38" bestFit="1" customWidth="1"/>
    <col min="719" max="719" width="9.28515625" style="38"/>
    <col min="720" max="721" width="10.28515625" style="38" bestFit="1" customWidth="1"/>
    <col min="722" max="722" width="10.7109375" style="38" bestFit="1" customWidth="1"/>
    <col min="723" max="966" width="9.28515625" style="38"/>
    <col min="967" max="967" width="14.28515625" style="38" customWidth="1"/>
    <col min="968" max="968" width="16.5703125" style="38" customWidth="1"/>
    <col min="969" max="969" width="17.42578125" style="38" customWidth="1"/>
    <col min="970" max="970" width="15.7109375" style="38" customWidth="1"/>
    <col min="971" max="971" width="16.5703125" style="38" customWidth="1"/>
    <col min="972" max="972" width="17.5703125" style="38" customWidth="1"/>
    <col min="973" max="973" width="9.28515625" style="38"/>
    <col min="974" max="974" width="10.28515625" style="38" bestFit="1" customWidth="1"/>
    <col min="975" max="975" width="9.28515625" style="38"/>
    <col min="976" max="977" width="10.28515625" style="38" bestFit="1" customWidth="1"/>
    <col min="978" max="978" width="10.7109375" style="38" bestFit="1" customWidth="1"/>
    <col min="979" max="1222" width="9.28515625" style="38"/>
    <col min="1223" max="1223" width="14.28515625" style="38" customWidth="1"/>
    <col min="1224" max="1224" width="16.5703125" style="38" customWidth="1"/>
    <col min="1225" max="1225" width="17.42578125" style="38" customWidth="1"/>
    <col min="1226" max="1226" width="15.7109375" style="38" customWidth="1"/>
    <col min="1227" max="1227" width="16.5703125" style="38" customWidth="1"/>
    <col min="1228" max="1228" width="17.5703125" style="38" customWidth="1"/>
    <col min="1229" max="1229" width="9.28515625" style="38"/>
    <col min="1230" max="1230" width="10.28515625" style="38" bestFit="1" customWidth="1"/>
    <col min="1231" max="1231" width="9.28515625" style="38"/>
    <col min="1232" max="1233" width="10.28515625" style="38" bestFit="1" customWidth="1"/>
    <col min="1234" max="1234" width="10.7109375" style="38" bestFit="1" customWidth="1"/>
    <col min="1235" max="1478" width="9.28515625" style="38"/>
    <col min="1479" max="1479" width="14.28515625" style="38" customWidth="1"/>
    <col min="1480" max="1480" width="16.5703125" style="38" customWidth="1"/>
    <col min="1481" max="1481" width="17.42578125" style="38" customWidth="1"/>
    <col min="1482" max="1482" width="15.7109375" style="38" customWidth="1"/>
    <col min="1483" max="1483" width="16.5703125" style="38" customWidth="1"/>
    <col min="1484" max="1484" width="17.5703125" style="38" customWidth="1"/>
    <col min="1485" max="1485" width="9.28515625" style="38"/>
    <col min="1486" max="1486" width="10.28515625" style="38" bestFit="1" customWidth="1"/>
    <col min="1487" max="1487" width="9.28515625" style="38"/>
    <col min="1488" max="1489" width="10.28515625" style="38" bestFit="1" customWidth="1"/>
    <col min="1490" max="1490" width="10.7109375" style="38" bestFit="1" customWidth="1"/>
    <col min="1491" max="1734" width="9.28515625" style="38"/>
    <col min="1735" max="1735" width="14.28515625" style="38" customWidth="1"/>
    <col min="1736" max="1736" width="16.5703125" style="38" customWidth="1"/>
    <col min="1737" max="1737" width="17.42578125" style="38" customWidth="1"/>
    <col min="1738" max="1738" width="15.7109375" style="38" customWidth="1"/>
    <col min="1739" max="1739" width="16.5703125" style="38" customWidth="1"/>
    <col min="1740" max="1740" width="17.5703125" style="38" customWidth="1"/>
    <col min="1741" max="1741" width="9.28515625" style="38"/>
    <col min="1742" max="1742" width="10.28515625" style="38" bestFit="1" customWidth="1"/>
    <col min="1743" max="1743" width="9.28515625" style="38"/>
    <col min="1744" max="1745" width="10.28515625" style="38" bestFit="1" customWidth="1"/>
    <col min="1746" max="1746" width="10.7109375" style="38" bestFit="1" customWidth="1"/>
    <col min="1747" max="1990" width="9.28515625" style="38"/>
    <col min="1991" max="1991" width="14.28515625" style="38" customWidth="1"/>
    <col min="1992" max="1992" width="16.5703125" style="38" customWidth="1"/>
    <col min="1993" max="1993" width="17.42578125" style="38" customWidth="1"/>
    <col min="1994" max="1994" width="15.7109375" style="38" customWidth="1"/>
    <col min="1995" max="1995" width="16.5703125" style="38" customWidth="1"/>
    <col min="1996" max="1996" width="17.5703125" style="38" customWidth="1"/>
    <col min="1997" max="1997" width="9.28515625" style="38"/>
    <col min="1998" max="1998" width="10.28515625" style="38" bestFit="1" customWidth="1"/>
    <col min="1999" max="1999" width="9.28515625" style="38"/>
    <col min="2000" max="2001" width="10.28515625" style="38" bestFit="1" customWidth="1"/>
    <col min="2002" max="2002" width="10.7109375" style="38" bestFit="1" customWidth="1"/>
    <col min="2003" max="2246" width="9.28515625" style="38"/>
    <col min="2247" max="2247" width="14.28515625" style="38" customWidth="1"/>
    <col min="2248" max="2248" width="16.5703125" style="38" customWidth="1"/>
    <col min="2249" max="2249" width="17.42578125" style="38" customWidth="1"/>
    <col min="2250" max="2250" width="15.7109375" style="38" customWidth="1"/>
    <col min="2251" max="2251" width="16.5703125" style="38" customWidth="1"/>
    <col min="2252" max="2252" width="17.5703125" style="38" customWidth="1"/>
    <col min="2253" max="2253" width="9.28515625" style="38"/>
    <col min="2254" max="2254" width="10.28515625" style="38" bestFit="1" customWidth="1"/>
    <col min="2255" max="2255" width="9.28515625" style="38"/>
    <col min="2256" max="2257" width="10.28515625" style="38" bestFit="1" customWidth="1"/>
    <col min="2258" max="2258" width="10.7109375" style="38" bestFit="1" customWidth="1"/>
    <col min="2259" max="2502" width="9.28515625" style="38"/>
    <col min="2503" max="2503" width="14.28515625" style="38" customWidth="1"/>
    <col min="2504" max="2504" width="16.5703125" style="38" customWidth="1"/>
    <col min="2505" max="2505" width="17.42578125" style="38" customWidth="1"/>
    <col min="2506" max="2506" width="15.7109375" style="38" customWidth="1"/>
    <col min="2507" max="2507" width="16.5703125" style="38" customWidth="1"/>
    <col min="2508" max="2508" width="17.5703125" style="38" customWidth="1"/>
    <col min="2509" max="2509" width="9.28515625" style="38"/>
    <col min="2510" max="2510" width="10.28515625" style="38" bestFit="1" customWidth="1"/>
    <col min="2511" max="2511" width="9.28515625" style="38"/>
    <col min="2512" max="2513" width="10.28515625" style="38" bestFit="1" customWidth="1"/>
    <col min="2514" max="2514" width="10.7109375" style="38" bestFit="1" customWidth="1"/>
    <col min="2515" max="2758" width="9.28515625" style="38"/>
    <col min="2759" max="2759" width="14.28515625" style="38" customWidth="1"/>
    <col min="2760" max="2760" width="16.5703125" style="38" customWidth="1"/>
    <col min="2761" max="2761" width="17.42578125" style="38" customWidth="1"/>
    <col min="2762" max="2762" width="15.7109375" style="38" customWidth="1"/>
    <col min="2763" max="2763" width="16.5703125" style="38" customWidth="1"/>
    <col min="2764" max="2764" width="17.5703125" style="38" customWidth="1"/>
    <col min="2765" max="2765" width="9.28515625" style="38"/>
    <col min="2766" max="2766" width="10.28515625" style="38" bestFit="1" customWidth="1"/>
    <col min="2767" max="2767" width="9.28515625" style="38"/>
    <col min="2768" max="2769" width="10.28515625" style="38" bestFit="1" customWidth="1"/>
    <col min="2770" max="2770" width="10.7109375" style="38" bestFit="1" customWidth="1"/>
    <col min="2771" max="3014" width="9.28515625" style="38"/>
    <col min="3015" max="3015" width="14.28515625" style="38" customWidth="1"/>
    <col min="3016" max="3016" width="16.5703125" style="38" customWidth="1"/>
    <col min="3017" max="3017" width="17.42578125" style="38" customWidth="1"/>
    <col min="3018" max="3018" width="15.7109375" style="38" customWidth="1"/>
    <col min="3019" max="3019" width="16.5703125" style="38" customWidth="1"/>
    <col min="3020" max="3020" width="17.5703125" style="38" customWidth="1"/>
    <col min="3021" max="3021" width="9.28515625" style="38"/>
    <col min="3022" max="3022" width="10.28515625" style="38" bestFit="1" customWidth="1"/>
    <col min="3023" max="3023" width="9.28515625" style="38"/>
    <col min="3024" max="3025" width="10.28515625" style="38" bestFit="1" customWidth="1"/>
    <col min="3026" max="3026" width="10.7109375" style="38" bestFit="1" customWidth="1"/>
    <col min="3027" max="3270" width="9.28515625" style="38"/>
    <col min="3271" max="3271" width="14.28515625" style="38" customWidth="1"/>
    <col min="3272" max="3272" width="16.5703125" style="38" customWidth="1"/>
    <col min="3273" max="3273" width="17.42578125" style="38" customWidth="1"/>
    <col min="3274" max="3274" width="15.7109375" style="38" customWidth="1"/>
    <col min="3275" max="3275" width="16.5703125" style="38" customWidth="1"/>
    <col min="3276" max="3276" width="17.5703125" style="38" customWidth="1"/>
    <col min="3277" max="3277" width="9.28515625" style="38"/>
    <col min="3278" max="3278" width="10.28515625" style="38" bestFit="1" customWidth="1"/>
    <col min="3279" max="3279" width="9.28515625" style="38"/>
    <col min="3280" max="3281" width="10.28515625" style="38" bestFit="1" customWidth="1"/>
    <col min="3282" max="3282" width="10.7109375" style="38" bestFit="1" customWidth="1"/>
    <col min="3283" max="3526" width="9.28515625" style="38"/>
    <col min="3527" max="3527" width="14.28515625" style="38" customWidth="1"/>
    <col min="3528" max="3528" width="16.5703125" style="38" customWidth="1"/>
    <col min="3529" max="3529" width="17.42578125" style="38" customWidth="1"/>
    <col min="3530" max="3530" width="15.7109375" style="38" customWidth="1"/>
    <col min="3531" max="3531" width="16.5703125" style="38" customWidth="1"/>
    <col min="3532" max="3532" width="17.5703125" style="38" customWidth="1"/>
    <col min="3533" max="3533" width="9.28515625" style="38"/>
    <col min="3534" max="3534" width="10.28515625" style="38" bestFit="1" customWidth="1"/>
    <col min="3535" max="3535" width="9.28515625" style="38"/>
    <col min="3536" max="3537" width="10.28515625" style="38" bestFit="1" customWidth="1"/>
    <col min="3538" max="3538" width="10.7109375" style="38" bestFit="1" customWidth="1"/>
    <col min="3539" max="3782" width="9.28515625" style="38"/>
    <col min="3783" max="3783" width="14.28515625" style="38" customWidth="1"/>
    <col min="3784" max="3784" width="16.5703125" style="38" customWidth="1"/>
    <col min="3785" max="3785" width="17.42578125" style="38" customWidth="1"/>
    <col min="3786" max="3786" width="15.7109375" style="38" customWidth="1"/>
    <col min="3787" max="3787" width="16.5703125" style="38" customWidth="1"/>
    <col min="3788" max="3788" width="17.5703125" style="38" customWidth="1"/>
    <col min="3789" max="3789" width="9.28515625" style="38"/>
    <col min="3790" max="3790" width="10.28515625" style="38" bestFit="1" customWidth="1"/>
    <col min="3791" max="3791" width="9.28515625" style="38"/>
    <col min="3792" max="3793" width="10.28515625" style="38" bestFit="1" customWidth="1"/>
    <col min="3794" max="3794" width="10.7109375" style="38" bestFit="1" customWidth="1"/>
    <col min="3795" max="4038" width="9.28515625" style="38"/>
    <col min="4039" max="4039" width="14.28515625" style="38" customWidth="1"/>
    <col min="4040" max="4040" width="16.5703125" style="38" customWidth="1"/>
    <col min="4041" max="4041" width="17.42578125" style="38" customWidth="1"/>
    <col min="4042" max="4042" width="15.7109375" style="38" customWidth="1"/>
    <col min="4043" max="4043" width="16.5703125" style="38" customWidth="1"/>
    <col min="4044" max="4044" width="17.5703125" style="38" customWidth="1"/>
    <col min="4045" max="4045" width="9.28515625" style="38"/>
    <col min="4046" max="4046" width="10.28515625" style="38" bestFit="1" customWidth="1"/>
    <col min="4047" max="4047" width="9.28515625" style="38"/>
    <col min="4048" max="4049" width="10.28515625" style="38" bestFit="1" customWidth="1"/>
    <col min="4050" max="4050" width="10.7109375" style="38" bestFit="1" customWidth="1"/>
    <col min="4051" max="4294" width="9.28515625" style="38"/>
    <col min="4295" max="4295" width="14.28515625" style="38" customWidth="1"/>
    <col min="4296" max="4296" width="16.5703125" style="38" customWidth="1"/>
    <col min="4297" max="4297" width="17.42578125" style="38" customWidth="1"/>
    <col min="4298" max="4298" width="15.7109375" style="38" customWidth="1"/>
    <col min="4299" max="4299" width="16.5703125" style="38" customWidth="1"/>
    <col min="4300" max="4300" width="17.5703125" style="38" customWidth="1"/>
    <col min="4301" max="4301" width="9.28515625" style="38"/>
    <col min="4302" max="4302" width="10.28515625" style="38" bestFit="1" customWidth="1"/>
    <col min="4303" max="4303" width="9.28515625" style="38"/>
    <col min="4304" max="4305" width="10.28515625" style="38" bestFit="1" customWidth="1"/>
    <col min="4306" max="4306" width="10.7109375" style="38" bestFit="1" customWidth="1"/>
    <col min="4307" max="4550" width="9.28515625" style="38"/>
    <col min="4551" max="4551" width="14.28515625" style="38" customWidth="1"/>
    <col min="4552" max="4552" width="16.5703125" style="38" customWidth="1"/>
    <col min="4553" max="4553" width="17.42578125" style="38" customWidth="1"/>
    <col min="4554" max="4554" width="15.7109375" style="38" customWidth="1"/>
    <col min="4555" max="4555" width="16.5703125" style="38" customWidth="1"/>
    <col min="4556" max="4556" width="17.5703125" style="38" customWidth="1"/>
    <col min="4557" max="4557" width="9.28515625" style="38"/>
    <col min="4558" max="4558" width="10.28515625" style="38" bestFit="1" customWidth="1"/>
    <col min="4559" max="4559" width="9.28515625" style="38"/>
    <col min="4560" max="4561" width="10.28515625" style="38" bestFit="1" customWidth="1"/>
    <col min="4562" max="4562" width="10.7109375" style="38" bestFit="1" customWidth="1"/>
    <col min="4563" max="4806" width="9.28515625" style="38"/>
    <col min="4807" max="4807" width="14.28515625" style="38" customWidth="1"/>
    <col min="4808" max="4808" width="16.5703125" style="38" customWidth="1"/>
    <col min="4809" max="4809" width="17.42578125" style="38" customWidth="1"/>
    <col min="4810" max="4810" width="15.7109375" style="38" customWidth="1"/>
    <col min="4811" max="4811" width="16.5703125" style="38" customWidth="1"/>
    <col min="4812" max="4812" width="17.5703125" style="38" customWidth="1"/>
    <col min="4813" max="4813" width="9.28515625" style="38"/>
    <col min="4814" max="4814" width="10.28515625" style="38" bestFit="1" customWidth="1"/>
    <col min="4815" max="4815" width="9.28515625" style="38"/>
    <col min="4816" max="4817" width="10.28515625" style="38" bestFit="1" customWidth="1"/>
    <col min="4818" max="4818" width="10.7109375" style="38" bestFit="1" customWidth="1"/>
    <col min="4819" max="5062" width="9.28515625" style="38"/>
    <col min="5063" max="5063" width="14.28515625" style="38" customWidth="1"/>
    <col min="5064" max="5064" width="16.5703125" style="38" customWidth="1"/>
    <col min="5065" max="5065" width="17.42578125" style="38" customWidth="1"/>
    <col min="5066" max="5066" width="15.7109375" style="38" customWidth="1"/>
    <col min="5067" max="5067" width="16.5703125" style="38" customWidth="1"/>
    <col min="5068" max="5068" width="17.5703125" style="38" customWidth="1"/>
    <col min="5069" max="5069" width="9.28515625" style="38"/>
    <col min="5070" max="5070" width="10.28515625" style="38" bestFit="1" customWidth="1"/>
    <col min="5071" max="5071" width="9.28515625" style="38"/>
    <col min="5072" max="5073" width="10.28515625" style="38" bestFit="1" customWidth="1"/>
    <col min="5074" max="5074" width="10.7109375" style="38" bestFit="1" customWidth="1"/>
    <col min="5075" max="5318" width="9.28515625" style="38"/>
    <col min="5319" max="5319" width="14.28515625" style="38" customWidth="1"/>
    <col min="5320" max="5320" width="16.5703125" style="38" customWidth="1"/>
    <col min="5321" max="5321" width="17.42578125" style="38" customWidth="1"/>
    <col min="5322" max="5322" width="15.7109375" style="38" customWidth="1"/>
    <col min="5323" max="5323" width="16.5703125" style="38" customWidth="1"/>
    <col min="5324" max="5324" width="17.5703125" style="38" customWidth="1"/>
    <col min="5325" max="5325" width="9.28515625" style="38"/>
    <col min="5326" max="5326" width="10.28515625" style="38" bestFit="1" customWidth="1"/>
    <col min="5327" max="5327" width="9.28515625" style="38"/>
    <col min="5328" max="5329" width="10.28515625" style="38" bestFit="1" customWidth="1"/>
    <col min="5330" max="5330" width="10.7109375" style="38" bestFit="1" customWidth="1"/>
    <col min="5331" max="5574" width="9.28515625" style="38"/>
    <col min="5575" max="5575" width="14.28515625" style="38" customWidth="1"/>
    <col min="5576" max="5576" width="16.5703125" style="38" customWidth="1"/>
    <col min="5577" max="5577" width="17.42578125" style="38" customWidth="1"/>
    <col min="5578" max="5578" width="15.7109375" style="38" customWidth="1"/>
    <col min="5579" max="5579" width="16.5703125" style="38" customWidth="1"/>
    <col min="5580" max="5580" width="17.5703125" style="38" customWidth="1"/>
    <col min="5581" max="5581" width="9.28515625" style="38"/>
    <col min="5582" max="5582" width="10.28515625" style="38" bestFit="1" customWidth="1"/>
    <col min="5583" max="5583" width="9.28515625" style="38"/>
    <col min="5584" max="5585" width="10.28515625" style="38" bestFit="1" customWidth="1"/>
    <col min="5586" max="5586" width="10.7109375" style="38" bestFit="1" customWidth="1"/>
    <col min="5587" max="5830" width="9.28515625" style="38"/>
    <col min="5831" max="5831" width="14.28515625" style="38" customWidth="1"/>
    <col min="5832" max="5832" width="16.5703125" style="38" customWidth="1"/>
    <col min="5833" max="5833" width="17.42578125" style="38" customWidth="1"/>
    <col min="5834" max="5834" width="15.7109375" style="38" customWidth="1"/>
    <col min="5835" max="5835" width="16.5703125" style="38" customWidth="1"/>
    <col min="5836" max="5836" width="17.5703125" style="38" customWidth="1"/>
    <col min="5837" max="5837" width="9.28515625" style="38"/>
    <col min="5838" max="5838" width="10.28515625" style="38" bestFit="1" customWidth="1"/>
    <col min="5839" max="5839" width="9.28515625" style="38"/>
    <col min="5840" max="5841" width="10.28515625" style="38" bestFit="1" customWidth="1"/>
    <col min="5842" max="5842" width="10.7109375" style="38" bestFit="1" customWidth="1"/>
    <col min="5843" max="6086" width="9.28515625" style="38"/>
    <col min="6087" max="6087" width="14.28515625" style="38" customWidth="1"/>
    <col min="6088" max="6088" width="16.5703125" style="38" customWidth="1"/>
    <col min="6089" max="6089" width="17.42578125" style="38" customWidth="1"/>
    <col min="6090" max="6090" width="15.7109375" style="38" customWidth="1"/>
    <col min="6091" max="6091" width="16.5703125" style="38" customWidth="1"/>
    <col min="6092" max="6092" width="17.5703125" style="38" customWidth="1"/>
    <col min="6093" max="6093" width="9.28515625" style="38"/>
    <col min="6094" max="6094" width="10.28515625" style="38" bestFit="1" customWidth="1"/>
    <col min="6095" max="6095" width="9.28515625" style="38"/>
    <col min="6096" max="6097" width="10.28515625" style="38" bestFit="1" customWidth="1"/>
    <col min="6098" max="6098" width="10.7109375" style="38" bestFit="1" customWidth="1"/>
    <col min="6099" max="6342" width="9.28515625" style="38"/>
    <col min="6343" max="6343" width="14.28515625" style="38" customWidth="1"/>
    <col min="6344" max="6344" width="16.5703125" style="38" customWidth="1"/>
    <col min="6345" max="6345" width="17.42578125" style="38" customWidth="1"/>
    <col min="6346" max="6346" width="15.7109375" style="38" customWidth="1"/>
    <col min="6347" max="6347" width="16.5703125" style="38" customWidth="1"/>
    <col min="6348" max="6348" width="17.5703125" style="38" customWidth="1"/>
    <col min="6349" max="6349" width="9.28515625" style="38"/>
    <col min="6350" max="6350" width="10.28515625" style="38" bestFit="1" customWidth="1"/>
    <col min="6351" max="6351" width="9.28515625" style="38"/>
    <col min="6352" max="6353" width="10.28515625" style="38" bestFit="1" customWidth="1"/>
    <col min="6354" max="6354" width="10.7109375" style="38" bestFit="1" customWidth="1"/>
    <col min="6355" max="6598" width="9.28515625" style="38"/>
    <col min="6599" max="6599" width="14.28515625" style="38" customWidth="1"/>
    <col min="6600" max="6600" width="16.5703125" style="38" customWidth="1"/>
    <col min="6601" max="6601" width="17.42578125" style="38" customWidth="1"/>
    <col min="6602" max="6602" width="15.7109375" style="38" customWidth="1"/>
    <col min="6603" max="6603" width="16.5703125" style="38" customWidth="1"/>
    <col min="6604" max="6604" width="17.5703125" style="38" customWidth="1"/>
    <col min="6605" max="6605" width="9.28515625" style="38"/>
    <col min="6606" max="6606" width="10.28515625" style="38" bestFit="1" customWidth="1"/>
    <col min="6607" max="6607" width="9.28515625" style="38"/>
    <col min="6608" max="6609" width="10.28515625" style="38" bestFit="1" customWidth="1"/>
    <col min="6610" max="6610" width="10.7109375" style="38" bestFit="1" customWidth="1"/>
    <col min="6611" max="6854" width="9.28515625" style="38"/>
    <col min="6855" max="6855" width="14.28515625" style="38" customWidth="1"/>
    <col min="6856" max="6856" width="16.5703125" style="38" customWidth="1"/>
    <col min="6857" max="6857" width="17.42578125" style="38" customWidth="1"/>
    <col min="6858" max="6858" width="15.7109375" style="38" customWidth="1"/>
    <col min="6859" max="6859" width="16.5703125" style="38" customWidth="1"/>
    <col min="6860" max="6860" width="17.5703125" style="38" customWidth="1"/>
    <col min="6861" max="6861" width="9.28515625" style="38"/>
    <col min="6862" max="6862" width="10.28515625" style="38" bestFit="1" customWidth="1"/>
    <col min="6863" max="6863" width="9.28515625" style="38"/>
    <col min="6864" max="6865" width="10.28515625" style="38" bestFit="1" customWidth="1"/>
    <col min="6866" max="6866" width="10.7109375" style="38" bestFit="1" customWidth="1"/>
    <col min="6867" max="7110" width="9.28515625" style="38"/>
    <col min="7111" max="7111" width="14.28515625" style="38" customWidth="1"/>
    <col min="7112" max="7112" width="16.5703125" style="38" customWidth="1"/>
    <col min="7113" max="7113" width="17.42578125" style="38" customWidth="1"/>
    <col min="7114" max="7114" width="15.7109375" style="38" customWidth="1"/>
    <col min="7115" max="7115" width="16.5703125" style="38" customWidth="1"/>
    <col min="7116" max="7116" width="17.5703125" style="38" customWidth="1"/>
    <col min="7117" max="7117" width="9.28515625" style="38"/>
    <col min="7118" max="7118" width="10.28515625" style="38" bestFit="1" customWidth="1"/>
    <col min="7119" max="7119" width="9.28515625" style="38"/>
    <col min="7120" max="7121" width="10.28515625" style="38" bestFit="1" customWidth="1"/>
    <col min="7122" max="7122" width="10.7109375" style="38" bestFit="1" customWidth="1"/>
    <col min="7123" max="7366" width="9.28515625" style="38"/>
    <col min="7367" max="7367" width="14.28515625" style="38" customWidth="1"/>
    <col min="7368" max="7368" width="16.5703125" style="38" customWidth="1"/>
    <col min="7369" max="7369" width="17.42578125" style="38" customWidth="1"/>
    <col min="7370" max="7370" width="15.7109375" style="38" customWidth="1"/>
    <col min="7371" max="7371" width="16.5703125" style="38" customWidth="1"/>
    <col min="7372" max="7372" width="17.5703125" style="38" customWidth="1"/>
    <col min="7373" max="7373" width="9.28515625" style="38"/>
    <col min="7374" max="7374" width="10.28515625" style="38" bestFit="1" customWidth="1"/>
    <col min="7375" max="7375" width="9.28515625" style="38"/>
    <col min="7376" max="7377" width="10.28515625" style="38" bestFit="1" customWidth="1"/>
    <col min="7378" max="7378" width="10.7109375" style="38" bestFit="1" customWidth="1"/>
    <col min="7379" max="7622" width="9.28515625" style="38"/>
    <col min="7623" max="7623" width="14.28515625" style="38" customWidth="1"/>
    <col min="7624" max="7624" width="16.5703125" style="38" customWidth="1"/>
    <col min="7625" max="7625" width="17.42578125" style="38" customWidth="1"/>
    <col min="7626" max="7626" width="15.7109375" style="38" customWidth="1"/>
    <col min="7627" max="7627" width="16.5703125" style="38" customWidth="1"/>
    <col min="7628" max="7628" width="17.5703125" style="38" customWidth="1"/>
    <col min="7629" max="7629" width="9.28515625" style="38"/>
    <col min="7630" max="7630" width="10.28515625" style="38" bestFit="1" customWidth="1"/>
    <col min="7631" max="7631" width="9.28515625" style="38"/>
    <col min="7632" max="7633" width="10.28515625" style="38" bestFit="1" customWidth="1"/>
    <col min="7634" max="7634" width="10.7109375" style="38" bestFit="1" customWidth="1"/>
    <col min="7635" max="7878" width="9.28515625" style="38"/>
    <col min="7879" max="7879" width="14.28515625" style="38" customWidth="1"/>
    <col min="7880" max="7880" width="16.5703125" style="38" customWidth="1"/>
    <col min="7881" max="7881" width="17.42578125" style="38" customWidth="1"/>
    <col min="7882" max="7882" width="15.7109375" style="38" customWidth="1"/>
    <col min="7883" max="7883" width="16.5703125" style="38" customWidth="1"/>
    <col min="7884" max="7884" width="17.5703125" style="38" customWidth="1"/>
    <col min="7885" max="7885" width="9.28515625" style="38"/>
    <col min="7886" max="7886" width="10.28515625" style="38" bestFit="1" customWidth="1"/>
    <col min="7887" max="7887" width="9.28515625" style="38"/>
    <col min="7888" max="7889" width="10.28515625" style="38" bestFit="1" customWidth="1"/>
    <col min="7890" max="7890" width="10.7109375" style="38" bestFit="1" customWidth="1"/>
    <col min="7891" max="8134" width="9.28515625" style="38"/>
    <col min="8135" max="8135" width="14.28515625" style="38" customWidth="1"/>
    <col min="8136" max="8136" width="16.5703125" style="38" customWidth="1"/>
    <col min="8137" max="8137" width="17.42578125" style="38" customWidth="1"/>
    <col min="8138" max="8138" width="15.7109375" style="38" customWidth="1"/>
    <col min="8139" max="8139" width="16.5703125" style="38" customWidth="1"/>
    <col min="8140" max="8140" width="17.5703125" style="38" customWidth="1"/>
    <col min="8141" max="8141" width="9.28515625" style="38"/>
    <col min="8142" max="8142" width="10.28515625" style="38" bestFit="1" customWidth="1"/>
    <col min="8143" max="8143" width="9.28515625" style="38"/>
    <col min="8144" max="8145" width="10.28515625" style="38" bestFit="1" customWidth="1"/>
    <col min="8146" max="8146" width="10.7109375" style="38" bestFit="1" customWidth="1"/>
    <col min="8147" max="8390" width="9.28515625" style="38"/>
    <col min="8391" max="8391" width="14.28515625" style="38" customWidth="1"/>
    <col min="8392" max="8392" width="16.5703125" style="38" customWidth="1"/>
    <col min="8393" max="8393" width="17.42578125" style="38" customWidth="1"/>
    <col min="8394" max="8394" width="15.7109375" style="38" customWidth="1"/>
    <col min="8395" max="8395" width="16.5703125" style="38" customWidth="1"/>
    <col min="8396" max="8396" width="17.5703125" style="38" customWidth="1"/>
    <col min="8397" max="8397" width="9.28515625" style="38"/>
    <col min="8398" max="8398" width="10.28515625" style="38" bestFit="1" customWidth="1"/>
    <col min="8399" max="8399" width="9.28515625" style="38"/>
    <col min="8400" max="8401" width="10.28515625" style="38" bestFit="1" customWidth="1"/>
    <col min="8402" max="8402" width="10.7109375" style="38" bestFit="1" customWidth="1"/>
    <col min="8403" max="8646" width="9.28515625" style="38"/>
    <col min="8647" max="8647" width="14.28515625" style="38" customWidth="1"/>
    <col min="8648" max="8648" width="16.5703125" style="38" customWidth="1"/>
    <col min="8649" max="8649" width="17.42578125" style="38" customWidth="1"/>
    <col min="8650" max="8650" width="15.7109375" style="38" customWidth="1"/>
    <col min="8651" max="8651" width="16.5703125" style="38" customWidth="1"/>
    <col min="8652" max="8652" width="17.5703125" style="38" customWidth="1"/>
    <col min="8653" max="8653" width="9.28515625" style="38"/>
    <col min="8654" max="8654" width="10.28515625" style="38" bestFit="1" customWidth="1"/>
    <col min="8655" max="8655" width="9.28515625" style="38"/>
    <col min="8656" max="8657" width="10.28515625" style="38" bestFit="1" customWidth="1"/>
    <col min="8658" max="8658" width="10.7109375" style="38" bestFit="1" customWidth="1"/>
    <col min="8659" max="8902" width="9.28515625" style="38"/>
    <col min="8903" max="8903" width="14.28515625" style="38" customWidth="1"/>
    <col min="8904" max="8904" width="16.5703125" style="38" customWidth="1"/>
    <col min="8905" max="8905" width="17.42578125" style="38" customWidth="1"/>
    <col min="8906" max="8906" width="15.7109375" style="38" customWidth="1"/>
    <col min="8907" max="8907" width="16.5703125" style="38" customWidth="1"/>
    <col min="8908" max="8908" width="17.5703125" style="38" customWidth="1"/>
    <col min="8909" max="8909" width="9.28515625" style="38"/>
    <col min="8910" max="8910" width="10.28515625" style="38" bestFit="1" customWidth="1"/>
    <col min="8911" max="8911" width="9.28515625" style="38"/>
    <col min="8912" max="8913" width="10.28515625" style="38" bestFit="1" customWidth="1"/>
    <col min="8914" max="8914" width="10.7109375" style="38" bestFit="1" customWidth="1"/>
    <col min="8915" max="9158" width="9.28515625" style="38"/>
    <col min="9159" max="9159" width="14.28515625" style="38" customWidth="1"/>
    <col min="9160" max="9160" width="16.5703125" style="38" customWidth="1"/>
    <col min="9161" max="9161" width="17.42578125" style="38" customWidth="1"/>
    <col min="9162" max="9162" width="15.7109375" style="38" customWidth="1"/>
    <col min="9163" max="9163" width="16.5703125" style="38" customWidth="1"/>
    <col min="9164" max="9164" width="17.5703125" style="38" customWidth="1"/>
    <col min="9165" max="9165" width="9.28515625" style="38"/>
    <col min="9166" max="9166" width="10.28515625" style="38" bestFit="1" customWidth="1"/>
    <col min="9167" max="9167" width="9.28515625" style="38"/>
    <col min="9168" max="9169" width="10.28515625" style="38" bestFit="1" customWidth="1"/>
    <col min="9170" max="9170" width="10.7109375" style="38" bestFit="1" customWidth="1"/>
    <col min="9171" max="9414" width="9.28515625" style="38"/>
    <col min="9415" max="9415" width="14.28515625" style="38" customWidth="1"/>
    <col min="9416" max="9416" width="16.5703125" style="38" customWidth="1"/>
    <col min="9417" max="9417" width="17.42578125" style="38" customWidth="1"/>
    <col min="9418" max="9418" width="15.7109375" style="38" customWidth="1"/>
    <col min="9419" max="9419" width="16.5703125" style="38" customWidth="1"/>
    <col min="9420" max="9420" width="17.5703125" style="38" customWidth="1"/>
    <col min="9421" max="9421" width="9.28515625" style="38"/>
    <col min="9422" max="9422" width="10.28515625" style="38" bestFit="1" customWidth="1"/>
    <col min="9423" max="9423" width="9.28515625" style="38"/>
    <col min="9424" max="9425" width="10.28515625" style="38" bestFit="1" customWidth="1"/>
    <col min="9426" max="9426" width="10.7109375" style="38" bestFit="1" customWidth="1"/>
    <col min="9427" max="9670" width="9.28515625" style="38"/>
    <col min="9671" max="9671" width="14.28515625" style="38" customWidth="1"/>
    <col min="9672" max="9672" width="16.5703125" style="38" customWidth="1"/>
    <col min="9673" max="9673" width="17.42578125" style="38" customWidth="1"/>
    <col min="9674" max="9674" width="15.7109375" style="38" customWidth="1"/>
    <col min="9675" max="9675" width="16.5703125" style="38" customWidth="1"/>
    <col min="9676" max="9676" width="17.5703125" style="38" customWidth="1"/>
    <col min="9677" max="9677" width="9.28515625" style="38"/>
    <col min="9678" max="9678" width="10.28515625" style="38" bestFit="1" customWidth="1"/>
    <col min="9679" max="9679" width="9.28515625" style="38"/>
    <col min="9680" max="9681" width="10.28515625" style="38" bestFit="1" customWidth="1"/>
    <col min="9682" max="9682" width="10.7109375" style="38" bestFit="1" customWidth="1"/>
    <col min="9683" max="9926" width="9.28515625" style="38"/>
    <col min="9927" max="9927" width="14.28515625" style="38" customWidth="1"/>
    <col min="9928" max="9928" width="16.5703125" style="38" customWidth="1"/>
    <col min="9929" max="9929" width="17.42578125" style="38" customWidth="1"/>
    <col min="9930" max="9930" width="15.7109375" style="38" customWidth="1"/>
    <col min="9931" max="9931" width="16.5703125" style="38" customWidth="1"/>
    <col min="9932" max="9932" width="17.5703125" style="38" customWidth="1"/>
    <col min="9933" max="9933" width="9.28515625" style="38"/>
    <col min="9934" max="9934" width="10.28515625" style="38" bestFit="1" customWidth="1"/>
    <col min="9935" max="9935" width="9.28515625" style="38"/>
    <col min="9936" max="9937" width="10.28515625" style="38" bestFit="1" customWidth="1"/>
    <col min="9938" max="9938" width="10.7109375" style="38" bestFit="1" customWidth="1"/>
    <col min="9939" max="10182" width="9.28515625" style="38"/>
    <col min="10183" max="10183" width="14.28515625" style="38" customWidth="1"/>
    <col min="10184" max="10184" width="16.5703125" style="38" customWidth="1"/>
    <col min="10185" max="10185" width="17.42578125" style="38" customWidth="1"/>
    <col min="10186" max="10186" width="15.7109375" style="38" customWidth="1"/>
    <col min="10187" max="10187" width="16.5703125" style="38" customWidth="1"/>
    <col min="10188" max="10188" width="17.5703125" style="38" customWidth="1"/>
    <col min="10189" max="10189" width="9.28515625" style="38"/>
    <col min="10190" max="10190" width="10.28515625" style="38" bestFit="1" customWidth="1"/>
    <col min="10191" max="10191" width="9.28515625" style="38"/>
    <col min="10192" max="10193" width="10.28515625" style="38" bestFit="1" customWidth="1"/>
    <col min="10194" max="10194" width="10.7109375" style="38" bestFit="1" customWidth="1"/>
    <col min="10195" max="10438" width="9.28515625" style="38"/>
    <col min="10439" max="10439" width="14.28515625" style="38" customWidth="1"/>
    <col min="10440" max="10440" width="16.5703125" style="38" customWidth="1"/>
    <col min="10441" max="10441" width="17.42578125" style="38" customWidth="1"/>
    <col min="10442" max="10442" width="15.7109375" style="38" customWidth="1"/>
    <col min="10443" max="10443" width="16.5703125" style="38" customWidth="1"/>
    <col min="10444" max="10444" width="17.5703125" style="38" customWidth="1"/>
    <col min="10445" max="10445" width="9.28515625" style="38"/>
    <col min="10446" max="10446" width="10.28515625" style="38" bestFit="1" customWidth="1"/>
    <col min="10447" max="10447" width="9.28515625" style="38"/>
    <col min="10448" max="10449" width="10.28515625" style="38" bestFit="1" customWidth="1"/>
    <col min="10450" max="10450" width="10.7109375" style="38" bestFit="1" customWidth="1"/>
    <col min="10451" max="10694" width="9.28515625" style="38"/>
    <col min="10695" max="10695" width="14.28515625" style="38" customWidth="1"/>
    <col min="10696" max="10696" width="16.5703125" style="38" customWidth="1"/>
    <col min="10697" max="10697" width="17.42578125" style="38" customWidth="1"/>
    <col min="10698" max="10698" width="15.7109375" style="38" customWidth="1"/>
    <col min="10699" max="10699" width="16.5703125" style="38" customWidth="1"/>
    <col min="10700" max="10700" width="17.5703125" style="38" customWidth="1"/>
    <col min="10701" max="10701" width="9.28515625" style="38"/>
    <col min="10702" max="10702" width="10.28515625" style="38" bestFit="1" customWidth="1"/>
    <col min="10703" max="10703" width="9.28515625" style="38"/>
    <col min="10704" max="10705" width="10.28515625" style="38" bestFit="1" customWidth="1"/>
    <col min="10706" max="10706" width="10.7109375" style="38" bestFit="1" customWidth="1"/>
    <col min="10707" max="10950" width="9.28515625" style="38"/>
    <col min="10951" max="10951" width="14.28515625" style="38" customWidth="1"/>
    <col min="10952" max="10952" width="16.5703125" style="38" customWidth="1"/>
    <col min="10953" max="10953" width="17.42578125" style="38" customWidth="1"/>
    <col min="10954" max="10954" width="15.7109375" style="38" customWidth="1"/>
    <col min="10955" max="10955" width="16.5703125" style="38" customWidth="1"/>
    <col min="10956" max="10956" width="17.5703125" style="38" customWidth="1"/>
    <col min="10957" max="10957" width="9.28515625" style="38"/>
    <col min="10958" max="10958" width="10.28515625" style="38" bestFit="1" customWidth="1"/>
    <col min="10959" max="10959" width="9.28515625" style="38"/>
    <col min="10960" max="10961" width="10.28515625" style="38" bestFit="1" customWidth="1"/>
    <col min="10962" max="10962" width="10.7109375" style="38" bestFit="1" customWidth="1"/>
    <col min="10963" max="11206" width="9.28515625" style="38"/>
    <col min="11207" max="11207" width="14.28515625" style="38" customWidth="1"/>
    <col min="11208" max="11208" width="16.5703125" style="38" customWidth="1"/>
    <col min="11209" max="11209" width="17.42578125" style="38" customWidth="1"/>
    <col min="11210" max="11210" width="15.7109375" style="38" customWidth="1"/>
    <col min="11211" max="11211" width="16.5703125" style="38" customWidth="1"/>
    <col min="11212" max="11212" width="17.5703125" style="38" customWidth="1"/>
    <col min="11213" max="11213" width="9.28515625" style="38"/>
    <col min="11214" max="11214" width="10.28515625" style="38" bestFit="1" customWidth="1"/>
    <col min="11215" max="11215" width="9.28515625" style="38"/>
    <col min="11216" max="11217" width="10.28515625" style="38" bestFit="1" customWidth="1"/>
    <col min="11218" max="11218" width="10.7109375" style="38" bestFit="1" customWidth="1"/>
    <col min="11219" max="11462" width="9.28515625" style="38"/>
    <col min="11463" max="11463" width="14.28515625" style="38" customWidth="1"/>
    <col min="11464" max="11464" width="16.5703125" style="38" customWidth="1"/>
    <col min="11465" max="11465" width="17.42578125" style="38" customWidth="1"/>
    <col min="11466" max="11466" width="15.7109375" style="38" customWidth="1"/>
    <col min="11467" max="11467" width="16.5703125" style="38" customWidth="1"/>
    <col min="11468" max="11468" width="17.5703125" style="38" customWidth="1"/>
    <col min="11469" max="11469" width="9.28515625" style="38"/>
    <col min="11470" max="11470" width="10.28515625" style="38" bestFit="1" customWidth="1"/>
    <col min="11471" max="11471" width="9.28515625" style="38"/>
    <col min="11472" max="11473" width="10.28515625" style="38" bestFit="1" customWidth="1"/>
    <col min="11474" max="11474" width="10.7109375" style="38" bestFit="1" customWidth="1"/>
    <col min="11475" max="11718" width="9.28515625" style="38"/>
    <col min="11719" max="11719" width="14.28515625" style="38" customWidth="1"/>
    <col min="11720" max="11720" width="16.5703125" style="38" customWidth="1"/>
    <col min="11721" max="11721" width="17.42578125" style="38" customWidth="1"/>
    <col min="11722" max="11722" width="15.7109375" style="38" customWidth="1"/>
    <col min="11723" max="11723" width="16.5703125" style="38" customWidth="1"/>
    <col min="11724" max="11724" width="17.5703125" style="38" customWidth="1"/>
    <col min="11725" max="11725" width="9.28515625" style="38"/>
    <col min="11726" max="11726" width="10.28515625" style="38" bestFit="1" customWidth="1"/>
    <col min="11727" max="11727" width="9.28515625" style="38"/>
    <col min="11728" max="11729" width="10.28515625" style="38" bestFit="1" customWidth="1"/>
    <col min="11730" max="11730" width="10.7109375" style="38" bestFit="1" customWidth="1"/>
    <col min="11731" max="11974" width="9.28515625" style="38"/>
    <col min="11975" max="11975" width="14.28515625" style="38" customWidth="1"/>
    <col min="11976" max="11976" width="16.5703125" style="38" customWidth="1"/>
    <col min="11977" max="11977" width="17.42578125" style="38" customWidth="1"/>
    <col min="11978" max="11978" width="15.7109375" style="38" customWidth="1"/>
    <col min="11979" max="11979" width="16.5703125" style="38" customWidth="1"/>
    <col min="11980" max="11980" width="17.5703125" style="38" customWidth="1"/>
    <col min="11981" max="11981" width="9.28515625" style="38"/>
    <col min="11982" max="11982" width="10.28515625" style="38" bestFit="1" customWidth="1"/>
    <col min="11983" max="11983" width="9.28515625" style="38"/>
    <col min="11984" max="11985" width="10.28515625" style="38" bestFit="1" customWidth="1"/>
    <col min="11986" max="11986" width="10.7109375" style="38" bestFit="1" customWidth="1"/>
    <col min="11987" max="12230" width="9.28515625" style="38"/>
    <col min="12231" max="12231" width="14.28515625" style="38" customWidth="1"/>
    <col min="12232" max="12232" width="16.5703125" style="38" customWidth="1"/>
    <col min="12233" max="12233" width="17.42578125" style="38" customWidth="1"/>
    <col min="12234" max="12234" width="15.7109375" style="38" customWidth="1"/>
    <col min="12235" max="12235" width="16.5703125" style="38" customWidth="1"/>
    <col min="12236" max="12236" width="17.5703125" style="38" customWidth="1"/>
    <col min="12237" max="12237" width="9.28515625" style="38"/>
    <col min="12238" max="12238" width="10.28515625" style="38" bestFit="1" customWidth="1"/>
    <col min="12239" max="12239" width="9.28515625" style="38"/>
    <col min="12240" max="12241" width="10.28515625" style="38" bestFit="1" customWidth="1"/>
    <col min="12242" max="12242" width="10.7109375" style="38" bestFit="1" customWidth="1"/>
    <col min="12243" max="12486" width="9.28515625" style="38"/>
    <col min="12487" max="12487" width="14.28515625" style="38" customWidth="1"/>
    <col min="12488" max="12488" width="16.5703125" style="38" customWidth="1"/>
    <col min="12489" max="12489" width="17.42578125" style="38" customWidth="1"/>
    <col min="12490" max="12490" width="15.7109375" style="38" customWidth="1"/>
    <col min="12491" max="12491" width="16.5703125" style="38" customWidth="1"/>
    <col min="12492" max="12492" width="17.5703125" style="38" customWidth="1"/>
    <col min="12493" max="12493" width="9.28515625" style="38"/>
    <col min="12494" max="12494" width="10.28515625" style="38" bestFit="1" customWidth="1"/>
    <col min="12495" max="12495" width="9.28515625" style="38"/>
    <col min="12496" max="12497" width="10.28515625" style="38" bestFit="1" customWidth="1"/>
    <col min="12498" max="12498" width="10.7109375" style="38" bestFit="1" customWidth="1"/>
    <col min="12499" max="12742" width="9.28515625" style="38"/>
    <col min="12743" max="12743" width="14.28515625" style="38" customWidth="1"/>
    <col min="12744" max="12744" width="16.5703125" style="38" customWidth="1"/>
    <col min="12745" max="12745" width="17.42578125" style="38" customWidth="1"/>
    <col min="12746" max="12746" width="15.7109375" style="38" customWidth="1"/>
    <col min="12747" max="12747" width="16.5703125" style="38" customWidth="1"/>
    <col min="12748" max="12748" width="17.5703125" style="38" customWidth="1"/>
    <col min="12749" max="12749" width="9.28515625" style="38"/>
    <col min="12750" max="12750" width="10.28515625" style="38" bestFit="1" customWidth="1"/>
    <col min="12751" max="12751" width="9.28515625" style="38"/>
    <col min="12752" max="12753" width="10.28515625" style="38" bestFit="1" customWidth="1"/>
    <col min="12754" max="12754" width="10.7109375" style="38" bestFit="1" customWidth="1"/>
    <col min="12755" max="12998" width="9.28515625" style="38"/>
    <col min="12999" max="12999" width="14.28515625" style="38" customWidth="1"/>
    <col min="13000" max="13000" width="16.5703125" style="38" customWidth="1"/>
    <col min="13001" max="13001" width="17.42578125" style="38" customWidth="1"/>
    <col min="13002" max="13002" width="15.7109375" style="38" customWidth="1"/>
    <col min="13003" max="13003" width="16.5703125" style="38" customWidth="1"/>
    <col min="13004" max="13004" width="17.5703125" style="38" customWidth="1"/>
    <col min="13005" max="13005" width="9.28515625" style="38"/>
    <col min="13006" max="13006" width="10.28515625" style="38" bestFit="1" customWidth="1"/>
    <col min="13007" max="13007" width="9.28515625" style="38"/>
    <col min="13008" max="13009" width="10.28515625" style="38" bestFit="1" customWidth="1"/>
    <col min="13010" max="13010" width="10.7109375" style="38" bestFit="1" customWidth="1"/>
    <col min="13011" max="13254" width="9.28515625" style="38"/>
    <col min="13255" max="13255" width="14.28515625" style="38" customWidth="1"/>
    <col min="13256" max="13256" width="16.5703125" style="38" customWidth="1"/>
    <col min="13257" max="13257" width="17.42578125" style="38" customWidth="1"/>
    <col min="13258" max="13258" width="15.7109375" style="38" customWidth="1"/>
    <col min="13259" max="13259" width="16.5703125" style="38" customWidth="1"/>
    <col min="13260" max="13260" width="17.5703125" style="38" customWidth="1"/>
    <col min="13261" max="13261" width="9.28515625" style="38"/>
    <col min="13262" max="13262" width="10.28515625" style="38" bestFit="1" customWidth="1"/>
    <col min="13263" max="13263" width="9.28515625" style="38"/>
    <col min="13264" max="13265" width="10.28515625" style="38" bestFit="1" customWidth="1"/>
    <col min="13266" max="13266" width="10.7109375" style="38" bestFit="1" customWidth="1"/>
    <col min="13267" max="13510" width="9.28515625" style="38"/>
    <col min="13511" max="13511" width="14.28515625" style="38" customWidth="1"/>
    <col min="13512" max="13512" width="16.5703125" style="38" customWidth="1"/>
    <col min="13513" max="13513" width="17.42578125" style="38" customWidth="1"/>
    <col min="13514" max="13514" width="15.7109375" style="38" customWidth="1"/>
    <col min="13515" max="13515" width="16.5703125" style="38" customWidth="1"/>
    <col min="13516" max="13516" width="17.5703125" style="38" customWidth="1"/>
    <col min="13517" max="13517" width="9.28515625" style="38"/>
    <col min="13518" max="13518" width="10.28515625" style="38" bestFit="1" customWidth="1"/>
    <col min="13519" max="13519" width="9.28515625" style="38"/>
    <col min="13520" max="13521" width="10.28515625" style="38" bestFit="1" customWidth="1"/>
    <col min="13522" max="13522" width="10.7109375" style="38" bestFit="1" customWidth="1"/>
    <col min="13523" max="13766" width="9.28515625" style="38"/>
    <col min="13767" max="13767" width="14.28515625" style="38" customWidth="1"/>
    <col min="13768" max="13768" width="16.5703125" style="38" customWidth="1"/>
    <col min="13769" max="13769" width="17.42578125" style="38" customWidth="1"/>
    <col min="13770" max="13770" width="15.7109375" style="38" customWidth="1"/>
    <col min="13771" max="13771" width="16.5703125" style="38" customWidth="1"/>
    <col min="13772" max="13772" width="17.5703125" style="38" customWidth="1"/>
    <col min="13773" max="13773" width="9.28515625" style="38"/>
    <col min="13774" max="13774" width="10.28515625" style="38" bestFit="1" customWidth="1"/>
    <col min="13775" max="13775" width="9.28515625" style="38"/>
    <col min="13776" max="13777" width="10.28515625" style="38" bestFit="1" customWidth="1"/>
    <col min="13778" max="13778" width="10.7109375" style="38" bestFit="1" customWidth="1"/>
    <col min="13779" max="14022" width="9.28515625" style="38"/>
    <col min="14023" max="14023" width="14.28515625" style="38" customWidth="1"/>
    <col min="14024" max="14024" width="16.5703125" style="38" customWidth="1"/>
    <col min="14025" max="14025" width="17.42578125" style="38" customWidth="1"/>
    <col min="14026" max="14026" width="15.7109375" style="38" customWidth="1"/>
    <col min="14027" max="14027" width="16.5703125" style="38" customWidth="1"/>
    <col min="14028" max="14028" width="17.5703125" style="38" customWidth="1"/>
    <col min="14029" max="14029" width="9.28515625" style="38"/>
    <col min="14030" max="14030" width="10.28515625" style="38" bestFit="1" customWidth="1"/>
    <col min="14031" max="14031" width="9.28515625" style="38"/>
    <col min="14032" max="14033" width="10.28515625" style="38" bestFit="1" customWidth="1"/>
    <col min="14034" max="14034" width="10.7109375" style="38" bestFit="1" customWidth="1"/>
    <col min="14035" max="14278" width="9.28515625" style="38"/>
    <col min="14279" max="14279" width="14.28515625" style="38" customWidth="1"/>
    <col min="14280" max="14280" width="16.5703125" style="38" customWidth="1"/>
    <col min="14281" max="14281" width="17.42578125" style="38" customWidth="1"/>
    <col min="14282" max="14282" width="15.7109375" style="38" customWidth="1"/>
    <col min="14283" max="14283" width="16.5703125" style="38" customWidth="1"/>
    <col min="14284" max="14284" width="17.5703125" style="38" customWidth="1"/>
    <col min="14285" max="14285" width="9.28515625" style="38"/>
    <col min="14286" max="14286" width="10.28515625" style="38" bestFit="1" customWidth="1"/>
    <col min="14287" max="14287" width="9.28515625" style="38"/>
    <col min="14288" max="14289" width="10.28515625" style="38" bestFit="1" customWidth="1"/>
    <col min="14290" max="14290" width="10.7109375" style="38" bestFit="1" customWidth="1"/>
    <col min="14291" max="14534" width="9.28515625" style="38"/>
    <col min="14535" max="14535" width="14.28515625" style="38" customWidth="1"/>
    <col min="14536" max="14536" width="16.5703125" style="38" customWidth="1"/>
    <col min="14537" max="14537" width="17.42578125" style="38" customWidth="1"/>
    <col min="14538" max="14538" width="15.7109375" style="38" customWidth="1"/>
    <col min="14539" max="14539" width="16.5703125" style="38" customWidth="1"/>
    <col min="14540" max="14540" width="17.5703125" style="38" customWidth="1"/>
    <col min="14541" max="14541" width="9.28515625" style="38"/>
    <col min="14542" max="14542" width="10.28515625" style="38" bestFit="1" customWidth="1"/>
    <col min="14543" max="14543" width="9.28515625" style="38"/>
    <col min="14544" max="14545" width="10.28515625" style="38" bestFit="1" customWidth="1"/>
    <col min="14546" max="14546" width="10.7109375" style="38" bestFit="1" customWidth="1"/>
    <col min="14547" max="14790" width="9.28515625" style="38"/>
    <col min="14791" max="14791" width="14.28515625" style="38" customWidth="1"/>
    <col min="14792" max="14792" width="16.5703125" style="38" customWidth="1"/>
    <col min="14793" max="14793" width="17.42578125" style="38" customWidth="1"/>
    <col min="14794" max="14794" width="15.7109375" style="38" customWidth="1"/>
    <col min="14795" max="14795" width="16.5703125" style="38" customWidth="1"/>
    <col min="14796" max="14796" width="17.5703125" style="38" customWidth="1"/>
    <col min="14797" max="14797" width="9.28515625" style="38"/>
    <col min="14798" max="14798" width="10.28515625" style="38" bestFit="1" customWidth="1"/>
    <col min="14799" max="14799" width="9.28515625" style="38"/>
    <col min="14800" max="14801" width="10.28515625" style="38" bestFit="1" customWidth="1"/>
    <col min="14802" max="14802" width="10.7109375" style="38" bestFit="1" customWidth="1"/>
    <col min="14803" max="15046" width="9.28515625" style="38"/>
    <col min="15047" max="15047" width="14.28515625" style="38" customWidth="1"/>
    <col min="15048" max="15048" width="16.5703125" style="38" customWidth="1"/>
    <col min="15049" max="15049" width="17.42578125" style="38" customWidth="1"/>
    <col min="15050" max="15050" width="15.7109375" style="38" customWidth="1"/>
    <col min="15051" max="15051" width="16.5703125" style="38" customWidth="1"/>
    <col min="15052" max="15052" width="17.5703125" style="38" customWidth="1"/>
    <col min="15053" max="15053" width="9.28515625" style="38"/>
    <col min="15054" max="15054" width="10.28515625" style="38" bestFit="1" customWidth="1"/>
    <col min="15055" max="15055" width="9.28515625" style="38"/>
    <col min="15056" max="15057" width="10.28515625" style="38" bestFit="1" customWidth="1"/>
    <col min="15058" max="15058" width="10.7109375" style="38" bestFit="1" customWidth="1"/>
    <col min="15059" max="15302" width="9.28515625" style="38"/>
    <col min="15303" max="15303" width="14.28515625" style="38" customWidth="1"/>
    <col min="15304" max="15304" width="16.5703125" style="38" customWidth="1"/>
    <col min="15305" max="15305" width="17.42578125" style="38" customWidth="1"/>
    <col min="15306" max="15306" width="15.7109375" style="38" customWidth="1"/>
    <col min="15307" max="15307" width="16.5703125" style="38" customWidth="1"/>
    <col min="15308" max="15308" width="17.5703125" style="38" customWidth="1"/>
    <col min="15309" max="15309" width="9.28515625" style="38"/>
    <col min="15310" max="15310" width="10.28515625" style="38" bestFit="1" customWidth="1"/>
    <col min="15311" max="15311" width="9.28515625" style="38"/>
    <col min="15312" max="15313" width="10.28515625" style="38" bestFit="1" customWidth="1"/>
    <col min="15314" max="15314" width="10.7109375" style="38" bestFit="1" customWidth="1"/>
    <col min="15315" max="15558" width="9.28515625" style="38"/>
    <col min="15559" max="15559" width="14.28515625" style="38" customWidth="1"/>
    <col min="15560" max="15560" width="16.5703125" style="38" customWidth="1"/>
    <col min="15561" max="15561" width="17.42578125" style="38" customWidth="1"/>
    <col min="15562" max="15562" width="15.7109375" style="38" customWidth="1"/>
    <col min="15563" max="15563" width="16.5703125" style="38" customWidth="1"/>
    <col min="15564" max="15564" width="17.5703125" style="38" customWidth="1"/>
    <col min="15565" max="15565" width="9.28515625" style="38"/>
    <col min="15566" max="15566" width="10.28515625" style="38" bestFit="1" customWidth="1"/>
    <col min="15567" max="15567" width="9.28515625" style="38"/>
    <col min="15568" max="15569" width="10.28515625" style="38" bestFit="1" customWidth="1"/>
    <col min="15570" max="15570" width="10.7109375" style="38" bestFit="1" customWidth="1"/>
    <col min="15571" max="15814" width="9.28515625" style="38"/>
    <col min="15815" max="15815" width="14.28515625" style="38" customWidth="1"/>
    <col min="15816" max="15816" width="16.5703125" style="38" customWidth="1"/>
    <col min="15817" max="15817" width="17.42578125" style="38" customWidth="1"/>
    <col min="15818" max="15818" width="15.7109375" style="38" customWidth="1"/>
    <col min="15819" max="15819" width="16.5703125" style="38" customWidth="1"/>
    <col min="15820" max="15820" width="17.5703125" style="38" customWidth="1"/>
    <col min="15821" max="15821" width="9.28515625" style="38"/>
    <col min="15822" max="15822" width="10.28515625" style="38" bestFit="1" customWidth="1"/>
    <col min="15823" max="15823" width="9.28515625" style="38"/>
    <col min="15824" max="15825" width="10.28515625" style="38" bestFit="1" customWidth="1"/>
    <col min="15826" max="15826" width="10.7109375" style="38" bestFit="1" customWidth="1"/>
    <col min="15827" max="16070" width="9.28515625" style="38"/>
    <col min="16071" max="16071" width="14.28515625" style="38" customWidth="1"/>
    <col min="16072" max="16072" width="16.5703125" style="38" customWidth="1"/>
    <col min="16073" max="16073" width="17.42578125" style="38" customWidth="1"/>
    <col min="16074" max="16074" width="15.7109375" style="38" customWidth="1"/>
    <col min="16075" max="16075" width="16.5703125" style="38" customWidth="1"/>
    <col min="16076" max="16076" width="17.5703125" style="38" customWidth="1"/>
    <col min="16077" max="16077" width="9.28515625" style="38"/>
    <col min="16078" max="16078" width="10.28515625" style="38" bestFit="1" customWidth="1"/>
    <col min="16079" max="16079" width="9.28515625" style="38"/>
    <col min="16080" max="16081" width="10.28515625" style="38" bestFit="1" customWidth="1"/>
    <col min="16082" max="16082" width="10.7109375" style="38" bestFit="1" customWidth="1"/>
    <col min="16083" max="16383" width="9.28515625" style="38"/>
    <col min="16384" max="16384" width="9.28515625" style="38" customWidth="1"/>
  </cols>
  <sheetData>
    <row r="1" spans="1:6" x14ac:dyDescent="0.25">
      <c r="A1" s="61" t="s">
        <v>77</v>
      </c>
      <c r="B1" s="174" t="s">
        <v>78</v>
      </c>
      <c r="C1" s="175"/>
      <c r="D1" s="174"/>
      <c r="E1" s="174"/>
      <c r="F1" s="174"/>
    </row>
    <row r="2" spans="1:6" x14ac:dyDescent="0.25">
      <c r="A2" s="58"/>
      <c r="B2" s="174" t="s">
        <v>142</v>
      </c>
      <c r="C2" s="176"/>
      <c r="D2" s="176"/>
      <c r="E2" s="176"/>
      <c r="F2" s="176"/>
    </row>
    <row r="3" spans="1:6" ht="18.75" customHeight="1" x14ac:dyDescent="0.25">
      <c r="A3" s="58"/>
      <c r="B3" s="174" t="s">
        <v>79</v>
      </c>
      <c r="C3" s="174"/>
      <c r="D3" s="177"/>
      <c r="E3" s="178" t="s">
        <v>80</v>
      </c>
      <c r="F3" s="55" t="s">
        <v>81</v>
      </c>
    </row>
    <row r="4" spans="1:6" ht="27.75" customHeight="1" x14ac:dyDescent="0.25">
      <c r="A4" s="56" t="s">
        <v>82</v>
      </c>
      <c r="B4" s="55" t="s">
        <v>83</v>
      </c>
      <c r="C4" s="55" t="s">
        <v>84</v>
      </c>
      <c r="D4" s="55" t="s">
        <v>1</v>
      </c>
      <c r="E4" s="179"/>
      <c r="F4" s="60" t="s">
        <v>85</v>
      </c>
    </row>
    <row r="5" spans="1:6" ht="27.75" customHeight="1" x14ac:dyDescent="0.25">
      <c r="A5" s="56" t="s">
        <v>152</v>
      </c>
      <c r="B5" s="55"/>
      <c r="C5" s="55"/>
      <c r="D5" s="55"/>
      <c r="E5" s="57"/>
      <c r="F5" s="60"/>
    </row>
    <row r="6" spans="1:6" x14ac:dyDescent="0.25">
      <c r="A6" s="62">
        <v>2010</v>
      </c>
      <c r="B6" s="13">
        <v>69701</v>
      </c>
      <c r="C6" s="51">
        <v>507440.17000000004</v>
      </c>
      <c r="D6" s="35">
        <f t="shared" ref="D6:D13" si="0">B6+C6</f>
        <v>577141.17000000004</v>
      </c>
      <c r="E6" s="13">
        <v>24304913.532999955</v>
      </c>
      <c r="F6" s="35">
        <f>D6-E6</f>
        <v>-23727772.362999953</v>
      </c>
    </row>
    <row r="7" spans="1:6" x14ac:dyDescent="0.25">
      <c r="A7" s="62">
        <v>2011</v>
      </c>
      <c r="B7" s="13">
        <v>150553.22</v>
      </c>
      <c r="C7" s="35">
        <v>92663</v>
      </c>
      <c r="D7" s="35">
        <f t="shared" si="0"/>
        <v>243216.22</v>
      </c>
      <c r="E7" s="13">
        <v>26350476.510000229</v>
      </c>
      <c r="F7" s="35">
        <f>D7-E7</f>
        <v>-26107260.29000023</v>
      </c>
    </row>
    <row r="8" spans="1:6" x14ac:dyDescent="0.25">
      <c r="A8" s="62">
        <v>2012</v>
      </c>
      <c r="B8" s="34">
        <v>8318</v>
      </c>
      <c r="C8" s="34">
        <v>31221</v>
      </c>
      <c r="D8" s="35">
        <f t="shared" si="0"/>
        <v>39539</v>
      </c>
      <c r="E8" s="13">
        <v>20228576.150000144</v>
      </c>
      <c r="F8" s="35">
        <f>D8-E8</f>
        <v>-20189037.150000144</v>
      </c>
    </row>
    <row r="9" spans="1:6" x14ac:dyDescent="0.25">
      <c r="A9" s="62">
        <v>2013</v>
      </c>
      <c r="B9" s="13">
        <v>440</v>
      </c>
      <c r="C9" s="35">
        <v>43816</v>
      </c>
      <c r="D9" s="35">
        <f t="shared" si="0"/>
        <v>44256</v>
      </c>
      <c r="E9" s="13">
        <v>21430479.560000144</v>
      </c>
      <c r="F9" s="35">
        <f t="shared" ref="F9:F13" si="1">D9-E9</f>
        <v>-21386223.560000144</v>
      </c>
    </row>
    <row r="10" spans="1:6" ht="16.149999999999999" customHeight="1" x14ac:dyDescent="0.25">
      <c r="A10" s="39">
        <v>2014</v>
      </c>
      <c r="B10" s="35">
        <v>300</v>
      </c>
      <c r="C10" s="35">
        <v>267411</v>
      </c>
      <c r="D10" s="35">
        <f t="shared" si="0"/>
        <v>267711</v>
      </c>
      <c r="E10" s="51">
        <v>24560503.789999988</v>
      </c>
      <c r="F10" s="35">
        <f>D10-E10</f>
        <v>-24292792.789999988</v>
      </c>
    </row>
    <row r="11" spans="1:6" ht="16.149999999999999" customHeight="1" x14ac:dyDescent="0.25">
      <c r="A11" s="39">
        <v>2015</v>
      </c>
      <c r="B11" s="35">
        <v>1440</v>
      </c>
      <c r="C11" s="35">
        <v>281236</v>
      </c>
      <c r="D11" s="35">
        <f t="shared" si="0"/>
        <v>282676</v>
      </c>
      <c r="E11" s="35">
        <v>49036640.472999729</v>
      </c>
      <c r="F11" s="35">
        <f t="shared" si="1"/>
        <v>-48753964.472999729</v>
      </c>
    </row>
    <row r="12" spans="1:6" ht="16.149999999999999" customHeight="1" x14ac:dyDescent="0.25">
      <c r="A12" s="65">
        <v>2016</v>
      </c>
      <c r="B12" s="51">
        <v>0</v>
      </c>
      <c r="C12" s="51">
        <v>306326.36054000002</v>
      </c>
      <c r="D12" s="35">
        <f t="shared" si="0"/>
        <v>306326.36054000002</v>
      </c>
      <c r="E12" s="51">
        <v>31595530.060000025</v>
      </c>
      <c r="F12" s="35">
        <f t="shared" si="1"/>
        <v>-31289203.699460026</v>
      </c>
    </row>
    <row r="13" spans="1:6" ht="16.149999999999999" customHeight="1" x14ac:dyDescent="0.25">
      <c r="A13" s="65">
        <v>2017</v>
      </c>
      <c r="B13" s="51">
        <v>30131</v>
      </c>
      <c r="C13" s="51">
        <v>242974.36124653748</v>
      </c>
      <c r="D13" s="35">
        <f t="shared" si="0"/>
        <v>273105.36124653748</v>
      </c>
      <c r="E13" s="51">
        <v>34655719.960000001</v>
      </c>
      <c r="F13" s="35">
        <f t="shared" si="1"/>
        <v>-34382614.59875346</v>
      </c>
    </row>
    <row r="14" spans="1:6" ht="16.149999999999999" customHeight="1" x14ac:dyDescent="0.25">
      <c r="A14" s="96">
        <v>2018</v>
      </c>
      <c r="B14" s="35">
        <f>SUM(B20:B31)</f>
        <v>52598</v>
      </c>
      <c r="C14" s="35">
        <f t="shared" ref="C14:F14" si="2">SUM(C20:C31)</f>
        <v>195766.56000000003</v>
      </c>
      <c r="D14" s="35">
        <f t="shared" si="2"/>
        <v>248364.56</v>
      </c>
      <c r="E14" s="35">
        <f t="shared" si="2"/>
        <v>34017895.202</v>
      </c>
      <c r="F14" s="35">
        <f t="shared" si="2"/>
        <v>-33769530.641999997</v>
      </c>
    </row>
    <row r="15" spans="1:6" s="40" customFormat="1" ht="16.149999999999999" customHeight="1" x14ac:dyDescent="0.2">
      <c r="A15" s="96">
        <v>2019</v>
      </c>
      <c r="B15" s="35">
        <f>SUM(B33:B44)</f>
        <v>69132.239999999991</v>
      </c>
      <c r="C15" s="35">
        <f t="shared" ref="C15:F15" si="3">SUM(C33:C44)</f>
        <v>335456.88</v>
      </c>
      <c r="D15" s="35">
        <f t="shared" si="3"/>
        <v>404589.12</v>
      </c>
      <c r="E15" s="35">
        <f t="shared" si="3"/>
        <v>46851620.899999999</v>
      </c>
      <c r="F15" s="35">
        <f t="shared" si="3"/>
        <v>-46447031.779999986</v>
      </c>
    </row>
    <row r="16" spans="1:6" ht="16.149999999999999" customHeight="1" x14ac:dyDescent="0.25">
      <c r="A16" s="98" t="s">
        <v>210</v>
      </c>
      <c r="B16" s="35">
        <f>SUM(B46:B57)</f>
        <v>21501</v>
      </c>
      <c r="C16" s="35">
        <f>SUM(C46:C57)</f>
        <v>47980.68</v>
      </c>
      <c r="D16" s="35">
        <f>SUM(D46:D57)</f>
        <v>69481.679999999993</v>
      </c>
      <c r="E16" s="35">
        <f t="shared" ref="E16:F16" si="4">SUM(E46:E57)</f>
        <v>49162814.969999999</v>
      </c>
      <c r="F16" s="35">
        <f t="shared" si="4"/>
        <v>-49093333.289999999</v>
      </c>
    </row>
    <row r="17" spans="1:8" ht="16.149999999999999" customHeight="1" x14ac:dyDescent="0.25">
      <c r="A17" s="21"/>
      <c r="B17" s="165">
        <v>21501</v>
      </c>
      <c r="C17" s="165">
        <v>47980.68</v>
      </c>
      <c r="D17" s="165">
        <v>69481.679999999993</v>
      </c>
      <c r="E17" s="165">
        <v>49162814.969999999</v>
      </c>
      <c r="F17" s="166">
        <v>-49093333.289999999</v>
      </c>
    </row>
    <row r="18" spans="1:8" ht="16.149999999999999" customHeight="1" x14ac:dyDescent="0.25">
      <c r="A18" s="101" t="s">
        <v>153</v>
      </c>
      <c r="B18" s="97"/>
      <c r="C18" s="97"/>
      <c r="D18" s="97"/>
      <c r="E18" s="97"/>
      <c r="F18" s="35"/>
    </row>
    <row r="19" spans="1:8" ht="16.149999999999999" customHeight="1" x14ac:dyDescent="0.25">
      <c r="A19" s="81">
        <v>2018</v>
      </c>
      <c r="B19" s="95"/>
      <c r="C19" s="95"/>
      <c r="D19" s="95"/>
      <c r="E19" s="95"/>
      <c r="F19" s="35"/>
    </row>
    <row r="20" spans="1:8" ht="16.149999999999999" customHeight="1" x14ac:dyDescent="0.25">
      <c r="A20" s="79" t="s">
        <v>154</v>
      </c>
      <c r="B20" s="95">
        <v>3630</v>
      </c>
      <c r="C20" s="95">
        <v>14806.440000000002</v>
      </c>
      <c r="D20" s="95">
        <f>B20+C20</f>
        <v>18436.440000000002</v>
      </c>
      <c r="E20" s="95">
        <v>4594545.4999999991</v>
      </c>
      <c r="F20" s="35">
        <f t="shared" ref="F20:F54" si="5">D20-E20</f>
        <v>-4576109.0599999987</v>
      </c>
    </row>
    <row r="21" spans="1:8" ht="16.149999999999999" customHeight="1" x14ac:dyDescent="0.25">
      <c r="A21" s="79" t="s">
        <v>155</v>
      </c>
      <c r="B21" s="95">
        <v>200</v>
      </c>
      <c r="C21" s="95">
        <v>0</v>
      </c>
      <c r="D21" s="95">
        <f t="shared" ref="D21:D44" si="6">B21+C21</f>
        <v>200</v>
      </c>
      <c r="E21" s="95">
        <v>2011767.48</v>
      </c>
      <c r="F21" s="35">
        <f t="shared" si="5"/>
        <v>-2011567.48</v>
      </c>
    </row>
    <row r="22" spans="1:8" ht="16.149999999999999" customHeight="1" x14ac:dyDescent="0.25">
      <c r="A22" s="79" t="s">
        <v>156</v>
      </c>
      <c r="B22" s="95">
        <v>5459</v>
      </c>
      <c r="C22" s="95">
        <v>5047.68</v>
      </c>
      <c r="D22" s="95">
        <f t="shared" si="6"/>
        <v>10506.68</v>
      </c>
      <c r="E22" s="95">
        <v>3761536.7129999995</v>
      </c>
      <c r="F22" s="35">
        <f t="shared" si="5"/>
        <v>-3751030.0329999994</v>
      </c>
    </row>
    <row r="23" spans="1:8" ht="16.149999999999999" customHeight="1" x14ac:dyDescent="0.25">
      <c r="A23" s="79" t="s">
        <v>157</v>
      </c>
      <c r="B23" s="95">
        <v>505</v>
      </c>
      <c r="C23" s="95">
        <v>26772.239999999998</v>
      </c>
      <c r="D23" s="95">
        <f t="shared" si="6"/>
        <v>27277.239999999998</v>
      </c>
      <c r="E23" s="95">
        <v>2219199.253</v>
      </c>
      <c r="F23" s="35">
        <f t="shared" si="5"/>
        <v>-2191922.0129999998</v>
      </c>
    </row>
    <row r="24" spans="1:8" ht="16.149999999999999" customHeight="1" x14ac:dyDescent="0.25">
      <c r="A24" s="79" t="s">
        <v>0</v>
      </c>
      <c r="B24" s="95">
        <v>0</v>
      </c>
      <c r="C24" s="95">
        <v>1982.64</v>
      </c>
      <c r="D24" s="95">
        <f t="shared" si="6"/>
        <v>1982.64</v>
      </c>
      <c r="E24" s="95">
        <v>2945301.11</v>
      </c>
      <c r="F24" s="35">
        <f t="shared" si="5"/>
        <v>-2943318.4699999997</v>
      </c>
    </row>
    <row r="25" spans="1:8" ht="16.149999999999999" customHeight="1" x14ac:dyDescent="0.25">
      <c r="A25" s="79" t="s">
        <v>194</v>
      </c>
      <c r="B25" s="95">
        <v>0</v>
      </c>
      <c r="C25" s="95">
        <v>20044.2</v>
      </c>
      <c r="D25" s="95">
        <f t="shared" si="6"/>
        <v>20044.2</v>
      </c>
      <c r="E25" s="95">
        <v>2379354.0699999998</v>
      </c>
      <c r="F25" s="35">
        <f t="shared" si="5"/>
        <v>-2359309.8699999996</v>
      </c>
    </row>
    <row r="26" spans="1:8" ht="16.149999999999999" customHeight="1" x14ac:dyDescent="0.25">
      <c r="A26" s="79" t="s">
        <v>195</v>
      </c>
      <c r="B26" s="95">
        <v>1450</v>
      </c>
      <c r="C26" s="95">
        <v>15751.560000000001</v>
      </c>
      <c r="D26" s="95">
        <f t="shared" si="6"/>
        <v>17201.560000000001</v>
      </c>
      <c r="E26" s="95">
        <v>3171723.390000002</v>
      </c>
      <c r="F26" s="35">
        <f t="shared" si="5"/>
        <v>-3154521.8300000019</v>
      </c>
    </row>
    <row r="27" spans="1:8" x14ac:dyDescent="0.25">
      <c r="A27" s="79" t="s">
        <v>201</v>
      </c>
      <c r="B27" s="95">
        <v>53</v>
      </c>
      <c r="C27" s="95">
        <v>14164.92</v>
      </c>
      <c r="D27" s="95">
        <f t="shared" si="6"/>
        <v>14217.92</v>
      </c>
      <c r="E27" s="95">
        <v>2290965.9799999991</v>
      </c>
      <c r="F27" s="35">
        <f t="shared" si="5"/>
        <v>-2276748.0599999991</v>
      </c>
    </row>
    <row r="28" spans="1:8" x14ac:dyDescent="0.25">
      <c r="A28" s="102" t="s">
        <v>206</v>
      </c>
      <c r="B28" s="95">
        <v>745</v>
      </c>
      <c r="C28" s="95">
        <v>9757.44</v>
      </c>
      <c r="D28" s="95">
        <f t="shared" si="6"/>
        <v>10502.44</v>
      </c>
      <c r="E28" s="95">
        <v>2614594.89</v>
      </c>
      <c r="F28" s="35">
        <f t="shared" si="5"/>
        <v>-2604092.4500000002</v>
      </c>
      <c r="H28" s="38" t="s">
        <v>76</v>
      </c>
    </row>
    <row r="29" spans="1:8" x14ac:dyDescent="0.25">
      <c r="A29" s="102" t="s">
        <v>207</v>
      </c>
      <c r="B29" s="95">
        <v>11500</v>
      </c>
      <c r="C29" s="95">
        <v>19425.120000000003</v>
      </c>
      <c r="D29" s="95">
        <f t="shared" si="6"/>
        <v>30925.120000000003</v>
      </c>
      <c r="E29" s="95">
        <v>1837367.5059999998</v>
      </c>
      <c r="F29" s="35">
        <f t="shared" si="5"/>
        <v>-1806442.3859999997</v>
      </c>
    </row>
    <row r="30" spans="1:8" s="15" customFormat="1" x14ac:dyDescent="0.25">
      <c r="A30" s="102" t="s">
        <v>208</v>
      </c>
      <c r="B30" s="95">
        <v>636</v>
      </c>
      <c r="C30" s="95">
        <v>47139.840000000011</v>
      </c>
      <c r="D30" s="95">
        <f t="shared" si="6"/>
        <v>47775.840000000011</v>
      </c>
      <c r="E30" s="95">
        <v>2703544.33</v>
      </c>
      <c r="F30" s="35">
        <f t="shared" si="5"/>
        <v>-2655768.4900000002</v>
      </c>
    </row>
    <row r="31" spans="1:8" x14ac:dyDescent="0.25">
      <c r="A31" s="102" t="s">
        <v>209</v>
      </c>
      <c r="B31" s="95">
        <v>28420</v>
      </c>
      <c r="C31" s="95">
        <v>20874.48</v>
      </c>
      <c r="D31" s="95">
        <f t="shared" si="6"/>
        <v>49294.479999999996</v>
      </c>
      <c r="E31" s="95">
        <v>3487994.9799999991</v>
      </c>
      <c r="F31" s="35">
        <f t="shared" si="5"/>
        <v>-3438700.4999999991</v>
      </c>
    </row>
    <row r="32" spans="1:8" x14ac:dyDescent="0.25">
      <c r="A32" s="81">
        <v>2019</v>
      </c>
      <c r="B32" s="95"/>
      <c r="C32" s="95"/>
      <c r="D32" s="95" t="s">
        <v>76</v>
      </c>
      <c r="E32" s="95"/>
      <c r="F32" s="35" t="s">
        <v>76</v>
      </c>
    </row>
    <row r="33" spans="1:12" x14ac:dyDescent="0.25">
      <c r="A33" s="79" t="s">
        <v>154</v>
      </c>
      <c r="B33" s="95">
        <v>9227</v>
      </c>
      <c r="C33" s="95">
        <v>11600.160000000002</v>
      </c>
      <c r="D33" s="95">
        <f t="shared" si="6"/>
        <v>20827.160000000003</v>
      </c>
      <c r="E33" s="95">
        <v>6738464.5800000019</v>
      </c>
      <c r="F33" s="35">
        <f t="shared" si="5"/>
        <v>-6717637.4200000018</v>
      </c>
      <c r="I33" s="37"/>
      <c r="J33" s="37"/>
    </row>
    <row r="34" spans="1:12" x14ac:dyDescent="0.25">
      <c r="A34" s="79" t="s">
        <v>155</v>
      </c>
      <c r="B34" s="95">
        <v>0</v>
      </c>
      <c r="C34" s="95">
        <v>13087.8</v>
      </c>
      <c r="D34" s="95">
        <f t="shared" si="6"/>
        <v>13087.8</v>
      </c>
      <c r="E34" s="95">
        <v>3490442.8999999994</v>
      </c>
      <c r="F34" s="35">
        <f t="shared" si="5"/>
        <v>-3477355.0999999996</v>
      </c>
      <c r="I34" s="37"/>
      <c r="J34" s="37"/>
    </row>
    <row r="35" spans="1:12" x14ac:dyDescent="0.25">
      <c r="A35" s="79" t="s">
        <v>156</v>
      </c>
      <c r="B35" s="95">
        <v>38053</v>
      </c>
      <c r="C35" s="95">
        <v>475.20000000000005</v>
      </c>
      <c r="D35" s="95">
        <f t="shared" si="6"/>
        <v>38528.199999999997</v>
      </c>
      <c r="E35" s="95">
        <v>3625485.0500000007</v>
      </c>
      <c r="F35" s="35">
        <f t="shared" si="5"/>
        <v>-3586956.8500000006</v>
      </c>
      <c r="I35" s="37"/>
      <c r="J35" s="37"/>
    </row>
    <row r="36" spans="1:12" x14ac:dyDescent="0.25">
      <c r="A36" s="79" t="s">
        <v>157</v>
      </c>
      <c r="B36" s="95">
        <v>492</v>
      </c>
      <c r="C36" s="95">
        <v>28605.720000000005</v>
      </c>
      <c r="D36" s="95">
        <f t="shared" si="6"/>
        <v>29097.720000000005</v>
      </c>
      <c r="E36" s="95">
        <v>4067403.580000001</v>
      </c>
      <c r="F36" s="35">
        <f t="shared" si="5"/>
        <v>-4038305.8600000008</v>
      </c>
      <c r="I36" s="37"/>
      <c r="J36" s="37"/>
    </row>
    <row r="37" spans="1:12" x14ac:dyDescent="0.25">
      <c r="A37" s="79" t="s">
        <v>0</v>
      </c>
      <c r="B37" s="95">
        <v>7460</v>
      </c>
      <c r="C37" s="95">
        <v>54133.2</v>
      </c>
      <c r="D37" s="95">
        <f t="shared" si="6"/>
        <v>61593.2</v>
      </c>
      <c r="E37" s="95">
        <v>3489527.8800000013</v>
      </c>
      <c r="F37" s="35">
        <f t="shared" si="5"/>
        <v>-3427934.6800000011</v>
      </c>
      <c r="I37" s="37"/>
      <c r="J37" s="37"/>
    </row>
    <row r="38" spans="1:12" x14ac:dyDescent="0.25">
      <c r="A38" s="79" t="s">
        <v>194</v>
      </c>
      <c r="B38" s="95">
        <v>1810</v>
      </c>
      <c r="C38" s="95">
        <v>24165.24</v>
      </c>
      <c r="D38" s="95">
        <f t="shared" si="6"/>
        <v>25975.24</v>
      </c>
      <c r="E38" s="95">
        <v>1822362.5</v>
      </c>
      <c r="F38" s="35">
        <f t="shared" si="5"/>
        <v>-1796387.26</v>
      </c>
      <c r="I38" s="37"/>
      <c r="J38" s="37"/>
    </row>
    <row r="39" spans="1:12" x14ac:dyDescent="0.25">
      <c r="A39" s="79" t="s">
        <v>195</v>
      </c>
      <c r="B39" s="95">
        <v>3100</v>
      </c>
      <c r="C39" s="95">
        <v>34048.080000000002</v>
      </c>
      <c r="D39" s="95">
        <f t="shared" si="6"/>
        <v>37148.080000000002</v>
      </c>
      <c r="E39" s="95">
        <v>4898077.09</v>
      </c>
      <c r="F39" s="35">
        <f t="shared" si="5"/>
        <v>-4860929.01</v>
      </c>
      <c r="I39" s="37"/>
      <c r="J39" s="37"/>
    </row>
    <row r="40" spans="1:12" x14ac:dyDescent="0.25">
      <c r="A40" s="79" t="s">
        <v>201</v>
      </c>
      <c r="B40" s="95">
        <v>50</v>
      </c>
      <c r="C40" s="95">
        <v>52264.08</v>
      </c>
      <c r="D40" s="95">
        <f t="shared" si="6"/>
        <v>52314.080000000002</v>
      </c>
      <c r="E40" s="95">
        <v>4484034.2699999986</v>
      </c>
      <c r="F40" s="35">
        <f t="shared" si="5"/>
        <v>-4431720.1899999985</v>
      </c>
      <c r="I40" s="37"/>
      <c r="J40" s="37"/>
    </row>
    <row r="41" spans="1:12" x14ac:dyDescent="0.25">
      <c r="A41" s="102" t="s">
        <v>206</v>
      </c>
      <c r="B41" s="95">
        <v>60</v>
      </c>
      <c r="C41" s="95">
        <v>29911.200000000004</v>
      </c>
      <c r="D41" s="95">
        <f t="shared" si="6"/>
        <v>29971.200000000004</v>
      </c>
      <c r="E41" s="95">
        <v>4381110.46</v>
      </c>
      <c r="F41" s="35">
        <f t="shared" si="5"/>
        <v>-4351139.26</v>
      </c>
      <c r="I41" s="37"/>
      <c r="J41" s="37"/>
    </row>
    <row r="42" spans="1:12" x14ac:dyDescent="0.25">
      <c r="A42" s="102" t="s">
        <v>207</v>
      </c>
      <c r="B42" s="95">
        <v>5055.24</v>
      </c>
      <c r="C42" s="95">
        <v>37288.68</v>
      </c>
      <c r="D42" s="95">
        <f t="shared" si="6"/>
        <v>42343.92</v>
      </c>
      <c r="E42" s="95">
        <v>3308488.83</v>
      </c>
      <c r="F42" s="35">
        <f t="shared" si="5"/>
        <v>-3266144.91</v>
      </c>
      <c r="I42" s="37"/>
      <c r="J42" s="37"/>
    </row>
    <row r="43" spans="1:12" x14ac:dyDescent="0.25">
      <c r="A43" s="102" t="s">
        <v>208</v>
      </c>
      <c r="B43" s="95">
        <v>2185</v>
      </c>
      <c r="C43" s="95">
        <v>28783.920000000002</v>
      </c>
      <c r="D43" s="95">
        <f t="shared" si="6"/>
        <v>30968.920000000002</v>
      </c>
      <c r="E43" s="95">
        <v>3522248.6400000015</v>
      </c>
      <c r="F43" s="35">
        <f t="shared" si="5"/>
        <v>-3491279.7200000016</v>
      </c>
      <c r="I43" s="37"/>
      <c r="J43" s="37"/>
    </row>
    <row r="44" spans="1:12" x14ac:dyDescent="0.25">
      <c r="A44" s="102" t="s">
        <v>209</v>
      </c>
      <c r="B44" s="95">
        <v>1640</v>
      </c>
      <c r="C44" s="95">
        <v>21093.600000000002</v>
      </c>
      <c r="D44" s="95">
        <f t="shared" si="6"/>
        <v>22733.600000000002</v>
      </c>
      <c r="E44" s="95">
        <v>3023975.1199999992</v>
      </c>
      <c r="F44" s="35">
        <f t="shared" si="5"/>
        <v>-3001241.5199999991</v>
      </c>
      <c r="H44" s="37"/>
      <c r="I44" s="37"/>
      <c r="J44" s="37"/>
      <c r="K44" s="37"/>
      <c r="L44" s="37"/>
    </row>
    <row r="45" spans="1:12" x14ac:dyDescent="0.25">
      <c r="A45" s="81">
        <v>2020</v>
      </c>
      <c r="B45" s="95"/>
      <c r="C45" s="95"/>
      <c r="D45" s="95" t="s">
        <v>76</v>
      </c>
      <c r="E45" s="95"/>
      <c r="F45" s="35" t="s">
        <v>76</v>
      </c>
      <c r="H45" s="37">
        <f>SUM(B33:B44)</f>
        <v>69132.239999999991</v>
      </c>
      <c r="I45" s="37">
        <f t="shared" ref="I45:L45" si="7">SUM(C33:C44)</f>
        <v>335456.88</v>
      </c>
      <c r="J45" s="37">
        <f t="shared" si="7"/>
        <v>404589.12</v>
      </c>
      <c r="K45" s="37">
        <f t="shared" si="7"/>
        <v>46851620.899999999</v>
      </c>
      <c r="L45" s="37">
        <f t="shared" si="7"/>
        <v>-46447031.779999986</v>
      </c>
    </row>
    <row r="46" spans="1:12" x14ac:dyDescent="0.25">
      <c r="A46" s="79" t="s">
        <v>154</v>
      </c>
      <c r="B46" s="95">
        <v>0</v>
      </c>
      <c r="C46" s="95">
        <v>19532.04</v>
      </c>
      <c r="D46" s="95">
        <f>B46+C46</f>
        <v>19532.04</v>
      </c>
      <c r="E46" s="95">
        <v>4737166.1700000009</v>
      </c>
      <c r="F46" s="35">
        <f t="shared" si="5"/>
        <v>-4717634.1300000008</v>
      </c>
      <c r="L46" s="37">
        <f>J45-K45</f>
        <v>-46447031.780000001</v>
      </c>
    </row>
    <row r="47" spans="1:12" x14ac:dyDescent="0.25">
      <c r="A47" s="79" t="s">
        <v>155</v>
      </c>
      <c r="B47" s="95">
        <v>6181</v>
      </c>
      <c r="C47" s="95">
        <v>11114.400000000001</v>
      </c>
      <c r="D47" s="95">
        <f t="shared" ref="D47:D57" si="8">B47+C47</f>
        <v>17295.400000000001</v>
      </c>
      <c r="E47" s="95">
        <v>3499774.24</v>
      </c>
      <c r="F47" s="35">
        <f t="shared" si="5"/>
        <v>-3482478.8400000003</v>
      </c>
    </row>
    <row r="48" spans="1:12" x14ac:dyDescent="0.25">
      <c r="A48" s="79" t="s">
        <v>156</v>
      </c>
      <c r="B48" s="95">
        <v>1558</v>
      </c>
      <c r="C48" s="95">
        <v>5364.4800000000005</v>
      </c>
      <c r="D48" s="95">
        <f t="shared" si="8"/>
        <v>6922.4800000000005</v>
      </c>
      <c r="E48" s="95">
        <v>1308656.2600000002</v>
      </c>
      <c r="F48" s="35">
        <f t="shared" si="5"/>
        <v>-1301733.7800000003</v>
      </c>
    </row>
    <row r="49" spans="1:12" x14ac:dyDescent="0.25">
      <c r="A49" s="79" t="s">
        <v>157</v>
      </c>
      <c r="B49" s="95">
        <v>0</v>
      </c>
      <c r="C49" s="95">
        <v>0</v>
      </c>
      <c r="D49" s="95">
        <f t="shared" si="8"/>
        <v>0</v>
      </c>
      <c r="E49" s="95">
        <v>5666544.8799999999</v>
      </c>
      <c r="F49" s="35">
        <f t="shared" si="5"/>
        <v>-5666544.8799999999</v>
      </c>
    </row>
    <row r="50" spans="1:12" x14ac:dyDescent="0.25">
      <c r="A50" s="79" t="s">
        <v>0</v>
      </c>
      <c r="B50" s="95">
        <v>0</v>
      </c>
      <c r="C50" s="95">
        <v>0</v>
      </c>
      <c r="D50" s="95">
        <f t="shared" si="8"/>
        <v>0</v>
      </c>
      <c r="E50" s="95">
        <v>3927045.6700000023</v>
      </c>
      <c r="F50" s="35">
        <f t="shared" si="5"/>
        <v>-3927045.6700000023</v>
      </c>
    </row>
    <row r="51" spans="1:12" x14ac:dyDescent="0.25">
      <c r="A51" s="79" t="s">
        <v>194</v>
      </c>
      <c r="B51" s="95">
        <v>11057</v>
      </c>
      <c r="C51" s="95">
        <v>0</v>
      </c>
      <c r="D51" s="95">
        <f t="shared" si="8"/>
        <v>11057</v>
      </c>
      <c r="E51" s="95">
        <v>4044685.2199999983</v>
      </c>
      <c r="F51" s="35">
        <f t="shared" si="5"/>
        <v>-4033628.2199999983</v>
      </c>
    </row>
    <row r="52" spans="1:12" x14ac:dyDescent="0.25">
      <c r="A52" s="79" t="s">
        <v>195</v>
      </c>
      <c r="B52" s="95">
        <v>150</v>
      </c>
      <c r="C52" s="95">
        <v>0</v>
      </c>
      <c r="D52" s="95">
        <f>B52+C52</f>
        <v>150</v>
      </c>
      <c r="E52" s="95">
        <v>3014909.48</v>
      </c>
      <c r="F52" s="35">
        <f>D52-E52</f>
        <v>-3014759.48</v>
      </c>
    </row>
    <row r="53" spans="1:12" x14ac:dyDescent="0.25">
      <c r="A53" s="79" t="s">
        <v>201</v>
      </c>
      <c r="B53" s="95">
        <v>0</v>
      </c>
      <c r="C53" s="95">
        <v>270.60000000000002</v>
      </c>
      <c r="D53" s="95">
        <f t="shared" si="8"/>
        <v>270.60000000000002</v>
      </c>
      <c r="E53" s="95">
        <v>5057064.66</v>
      </c>
      <c r="F53" s="35">
        <f t="shared" si="5"/>
        <v>-5056794.0600000005</v>
      </c>
    </row>
    <row r="54" spans="1:12" x14ac:dyDescent="0.25">
      <c r="A54" s="79" t="s">
        <v>206</v>
      </c>
      <c r="B54" s="95">
        <v>0</v>
      </c>
      <c r="C54" s="95">
        <v>4094.6400000000003</v>
      </c>
      <c r="D54" s="95">
        <f t="shared" si="8"/>
        <v>4094.6400000000003</v>
      </c>
      <c r="E54" s="95">
        <v>3951220.899999998</v>
      </c>
      <c r="F54" s="35">
        <f t="shared" si="5"/>
        <v>-3947126.2599999979</v>
      </c>
    </row>
    <row r="55" spans="1:12" x14ac:dyDescent="0.25">
      <c r="A55" s="79" t="s">
        <v>207</v>
      </c>
      <c r="B55" s="95">
        <v>600</v>
      </c>
      <c r="C55" s="95">
        <v>5986.2</v>
      </c>
      <c r="D55" s="95">
        <f t="shared" si="8"/>
        <v>6586.2</v>
      </c>
      <c r="E55" s="95">
        <v>3630764.5699999994</v>
      </c>
      <c r="F55" s="35">
        <f>D55-E55</f>
        <v>-3624178.3699999992</v>
      </c>
      <c r="H55" s="37">
        <f>D55-E55</f>
        <v>-3624178.3699999992</v>
      </c>
    </row>
    <row r="56" spans="1:12" x14ac:dyDescent="0.25">
      <c r="A56" s="79" t="s">
        <v>208</v>
      </c>
      <c r="B56" s="95">
        <v>0</v>
      </c>
      <c r="C56" s="95">
        <v>0</v>
      </c>
      <c r="D56" s="95">
        <f t="shared" si="8"/>
        <v>0</v>
      </c>
      <c r="E56" s="95">
        <v>1445117.5400000012</v>
      </c>
      <c r="F56" s="35">
        <f t="shared" ref="F56:F57" si="9">D56-E56</f>
        <v>-1445117.5400000012</v>
      </c>
    </row>
    <row r="57" spans="1:12" x14ac:dyDescent="0.25">
      <c r="A57" s="79" t="s">
        <v>209</v>
      </c>
      <c r="B57" s="95">
        <v>1955</v>
      </c>
      <c r="C57" s="95">
        <v>1618.32</v>
      </c>
      <c r="D57" s="95">
        <f t="shared" si="8"/>
        <v>3573.3199999999997</v>
      </c>
      <c r="E57" s="95">
        <v>8879865.3800000008</v>
      </c>
      <c r="F57" s="35">
        <f t="shared" si="9"/>
        <v>-8876292.0600000005</v>
      </c>
    </row>
    <row r="58" spans="1:12" x14ac:dyDescent="0.25">
      <c r="A58" s="79"/>
      <c r="B58" s="95"/>
      <c r="C58" s="95"/>
      <c r="D58" s="95"/>
      <c r="E58" s="95"/>
      <c r="F58" s="95"/>
      <c r="H58" s="37"/>
      <c r="I58" s="37"/>
      <c r="J58" s="37"/>
      <c r="K58" s="37"/>
      <c r="L58" s="37"/>
    </row>
    <row r="59" spans="1:12" x14ac:dyDescent="0.25">
      <c r="A59" s="103"/>
      <c r="B59" s="163"/>
      <c r="C59" s="163"/>
      <c r="D59" s="163"/>
      <c r="E59" s="163"/>
      <c r="F59" s="163"/>
      <c r="L59" s="37">
        <f>J58-K58</f>
        <v>0</v>
      </c>
    </row>
    <row r="60" spans="1:12" x14ac:dyDescent="0.25">
      <c r="A60" s="104" t="s">
        <v>126</v>
      </c>
      <c r="B60" s="105"/>
      <c r="C60" s="105"/>
      <c r="D60" s="105"/>
      <c r="E60" s="105"/>
    </row>
    <row r="61" spans="1:12" x14ac:dyDescent="0.25">
      <c r="A61" s="170" t="s">
        <v>202</v>
      </c>
      <c r="B61" s="171"/>
      <c r="C61" s="171"/>
      <c r="D61" s="171"/>
      <c r="E61" s="172"/>
    </row>
    <row r="62" spans="1:12" x14ac:dyDescent="0.25">
      <c r="A62" s="173" t="s">
        <v>139</v>
      </c>
      <c r="B62" s="171"/>
      <c r="C62" s="171"/>
      <c r="D62" s="171"/>
      <c r="E62" s="171"/>
    </row>
    <row r="63" spans="1:12" x14ac:dyDescent="0.25">
      <c r="A63" s="97"/>
      <c r="B63" s="97"/>
      <c r="C63" s="97"/>
      <c r="D63" s="97"/>
      <c r="E63" s="97"/>
    </row>
  </sheetData>
  <mergeCells count="6">
    <mergeCell ref="A61:E61"/>
    <mergeCell ref="A62:E62"/>
    <mergeCell ref="B1:F1"/>
    <mergeCell ref="B2:F2"/>
    <mergeCell ref="B3:D3"/>
    <mergeCell ref="E3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3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J29" sqref="J29"/>
    </sheetView>
  </sheetViews>
  <sheetFormatPr defaultRowHeight="12.75" x14ac:dyDescent="0.2"/>
  <cols>
    <col min="1" max="1" width="13.28515625" style="73" customWidth="1"/>
    <col min="2" max="2" width="10" style="73" customWidth="1"/>
    <col min="3" max="3" width="11" style="73" customWidth="1"/>
    <col min="4" max="4" width="14.28515625" style="73" bestFit="1" customWidth="1"/>
    <col min="5" max="5" width="10.5703125" style="73" bestFit="1" customWidth="1"/>
    <col min="6" max="6" width="12.7109375" style="73" bestFit="1" customWidth="1"/>
    <col min="7" max="7" width="13.5703125" style="73" customWidth="1"/>
    <col min="8" max="8" width="11.5703125" style="73" bestFit="1" customWidth="1"/>
    <col min="9" max="12" width="11.42578125" style="73" customWidth="1"/>
    <col min="13" max="13" width="11.140625" style="73" bestFit="1" customWidth="1"/>
    <col min="14" max="14" width="10.28515625" style="73" customWidth="1"/>
    <col min="15" max="15" width="9.85546875" style="73" bestFit="1" customWidth="1"/>
    <col min="16" max="16" width="10.28515625" style="73" customWidth="1"/>
    <col min="17" max="18" width="9.5703125" style="39" bestFit="1" customWidth="1"/>
    <col min="19" max="19" width="10.28515625" style="39" bestFit="1" customWidth="1"/>
    <col min="20" max="20" width="9.42578125" style="39" customWidth="1"/>
    <col min="21" max="21" width="10.85546875" style="39" bestFit="1" customWidth="1"/>
    <col min="22" max="22" width="9.5703125" style="39" customWidth="1"/>
    <col min="23" max="24" width="9.5703125" style="39" bestFit="1" customWidth="1"/>
    <col min="25" max="25" width="9.85546875" style="39" bestFit="1" customWidth="1"/>
    <col min="26" max="28" width="10.28515625" style="39" bestFit="1" customWidth="1"/>
    <col min="29" max="31" width="9.5703125" style="39" bestFit="1" customWidth="1"/>
    <col min="32" max="39" width="10.28515625" style="39" bestFit="1" customWidth="1"/>
    <col min="40" max="40" width="9.5703125" style="39" bestFit="1" customWidth="1"/>
    <col min="41" max="43" width="10.28515625" style="39" bestFit="1" customWidth="1"/>
    <col min="44" max="49" width="9.42578125" style="39" bestFit="1" customWidth="1"/>
    <col min="50" max="209" width="9.28515625" style="39"/>
    <col min="210" max="210" width="16.7109375" style="39" customWidth="1"/>
    <col min="211" max="234" width="9.28515625" style="39" customWidth="1"/>
    <col min="235" max="235" width="9.7109375" style="39" customWidth="1"/>
    <col min="236" max="236" width="10.28515625" style="39" customWidth="1"/>
    <col min="237" max="237" width="10.7109375" style="39" customWidth="1"/>
    <col min="238" max="238" width="10" style="39" customWidth="1"/>
    <col min="239" max="239" width="10.28515625" style="39" customWidth="1"/>
    <col min="240" max="240" width="12" style="39" customWidth="1"/>
    <col min="241" max="242" width="9.28515625" style="39" customWidth="1"/>
    <col min="243" max="244" width="9.28515625" style="39"/>
    <col min="245" max="245" width="10.42578125" style="39" customWidth="1"/>
    <col min="246" max="465" width="9.28515625" style="39"/>
    <col min="466" max="466" width="16.7109375" style="39" customWidth="1"/>
    <col min="467" max="490" width="9.28515625" style="39" customWidth="1"/>
    <col min="491" max="491" width="9.7109375" style="39" customWidth="1"/>
    <col min="492" max="492" width="10.28515625" style="39" customWidth="1"/>
    <col min="493" max="493" width="10.7109375" style="39" customWidth="1"/>
    <col min="494" max="494" width="10" style="39" customWidth="1"/>
    <col min="495" max="495" width="10.28515625" style="39" customWidth="1"/>
    <col min="496" max="496" width="12" style="39" customWidth="1"/>
    <col min="497" max="498" width="9.28515625" style="39" customWidth="1"/>
    <col min="499" max="500" width="9.28515625" style="39"/>
    <col min="501" max="501" width="10.42578125" style="39" customWidth="1"/>
    <col min="502" max="721" width="9.28515625" style="39"/>
    <col min="722" max="722" width="16.7109375" style="39" customWidth="1"/>
    <col min="723" max="746" width="9.28515625" style="39" customWidth="1"/>
    <col min="747" max="747" width="9.7109375" style="39" customWidth="1"/>
    <col min="748" max="748" width="10.28515625" style="39" customWidth="1"/>
    <col min="749" max="749" width="10.7109375" style="39" customWidth="1"/>
    <col min="750" max="750" width="10" style="39" customWidth="1"/>
    <col min="751" max="751" width="10.28515625" style="39" customWidth="1"/>
    <col min="752" max="752" width="12" style="39" customWidth="1"/>
    <col min="753" max="754" width="9.28515625" style="39" customWidth="1"/>
    <col min="755" max="756" width="9.28515625" style="39"/>
    <col min="757" max="757" width="10.42578125" style="39" customWidth="1"/>
    <col min="758" max="977" width="9.28515625" style="39"/>
    <col min="978" max="978" width="16.7109375" style="39" customWidth="1"/>
    <col min="979" max="1002" width="9.28515625" style="39" customWidth="1"/>
    <col min="1003" max="1003" width="9.7109375" style="39" customWidth="1"/>
    <col min="1004" max="1004" width="10.28515625" style="39" customWidth="1"/>
    <col min="1005" max="1005" width="10.7109375" style="39" customWidth="1"/>
    <col min="1006" max="1006" width="10" style="39" customWidth="1"/>
    <col min="1007" max="1007" width="10.28515625" style="39" customWidth="1"/>
    <col min="1008" max="1008" width="12" style="39" customWidth="1"/>
    <col min="1009" max="1010" width="9.28515625" style="39" customWidth="1"/>
    <col min="1011" max="1012" width="9.28515625" style="39"/>
    <col min="1013" max="1013" width="10.42578125" style="39" customWidth="1"/>
    <col min="1014" max="1233" width="9.28515625" style="39"/>
    <col min="1234" max="1234" width="16.7109375" style="39" customWidth="1"/>
    <col min="1235" max="1258" width="9.28515625" style="39" customWidth="1"/>
    <col min="1259" max="1259" width="9.7109375" style="39" customWidth="1"/>
    <col min="1260" max="1260" width="10.28515625" style="39" customWidth="1"/>
    <col min="1261" max="1261" width="10.7109375" style="39" customWidth="1"/>
    <col min="1262" max="1262" width="10" style="39" customWidth="1"/>
    <col min="1263" max="1263" width="10.28515625" style="39" customWidth="1"/>
    <col min="1264" max="1264" width="12" style="39" customWidth="1"/>
    <col min="1265" max="1266" width="9.28515625" style="39" customWidth="1"/>
    <col min="1267" max="1268" width="9.28515625" style="39"/>
    <col min="1269" max="1269" width="10.42578125" style="39" customWidth="1"/>
    <col min="1270" max="1489" width="9.28515625" style="39"/>
    <col min="1490" max="1490" width="16.7109375" style="39" customWidth="1"/>
    <col min="1491" max="1514" width="9.28515625" style="39" customWidth="1"/>
    <col min="1515" max="1515" width="9.7109375" style="39" customWidth="1"/>
    <col min="1516" max="1516" width="10.28515625" style="39" customWidth="1"/>
    <col min="1517" max="1517" width="10.7109375" style="39" customWidth="1"/>
    <col min="1518" max="1518" width="10" style="39" customWidth="1"/>
    <col min="1519" max="1519" width="10.28515625" style="39" customWidth="1"/>
    <col min="1520" max="1520" width="12" style="39" customWidth="1"/>
    <col min="1521" max="1522" width="9.28515625" style="39" customWidth="1"/>
    <col min="1523" max="1524" width="9.28515625" style="39"/>
    <col min="1525" max="1525" width="10.42578125" style="39" customWidth="1"/>
    <col min="1526" max="1745" width="9.28515625" style="39"/>
    <col min="1746" max="1746" width="16.7109375" style="39" customWidth="1"/>
    <col min="1747" max="1770" width="9.28515625" style="39" customWidth="1"/>
    <col min="1771" max="1771" width="9.7109375" style="39" customWidth="1"/>
    <col min="1772" max="1772" width="10.28515625" style="39" customWidth="1"/>
    <col min="1773" max="1773" width="10.7109375" style="39" customWidth="1"/>
    <col min="1774" max="1774" width="10" style="39" customWidth="1"/>
    <col min="1775" max="1775" width="10.28515625" style="39" customWidth="1"/>
    <col min="1776" max="1776" width="12" style="39" customWidth="1"/>
    <col min="1777" max="1778" width="9.28515625" style="39" customWidth="1"/>
    <col min="1779" max="1780" width="9.28515625" style="39"/>
    <col min="1781" max="1781" width="10.42578125" style="39" customWidth="1"/>
    <col min="1782" max="2001" width="9.28515625" style="39"/>
    <col min="2002" max="2002" width="16.7109375" style="39" customWidth="1"/>
    <col min="2003" max="2026" width="9.28515625" style="39" customWidth="1"/>
    <col min="2027" max="2027" width="9.7109375" style="39" customWidth="1"/>
    <col min="2028" max="2028" width="10.28515625" style="39" customWidth="1"/>
    <col min="2029" max="2029" width="10.7109375" style="39" customWidth="1"/>
    <col min="2030" max="2030" width="10" style="39" customWidth="1"/>
    <col min="2031" max="2031" width="10.28515625" style="39" customWidth="1"/>
    <col min="2032" max="2032" width="12" style="39" customWidth="1"/>
    <col min="2033" max="2034" width="9.28515625" style="39" customWidth="1"/>
    <col min="2035" max="2036" width="9.28515625" style="39"/>
    <col min="2037" max="2037" width="10.42578125" style="39" customWidth="1"/>
    <col min="2038" max="2257" width="9.28515625" style="39"/>
    <col min="2258" max="2258" width="16.7109375" style="39" customWidth="1"/>
    <col min="2259" max="2282" width="9.28515625" style="39" customWidth="1"/>
    <col min="2283" max="2283" width="9.7109375" style="39" customWidth="1"/>
    <col min="2284" max="2284" width="10.28515625" style="39" customWidth="1"/>
    <col min="2285" max="2285" width="10.7109375" style="39" customWidth="1"/>
    <col min="2286" max="2286" width="10" style="39" customWidth="1"/>
    <col min="2287" max="2287" width="10.28515625" style="39" customWidth="1"/>
    <col min="2288" max="2288" width="12" style="39" customWidth="1"/>
    <col min="2289" max="2290" width="9.28515625" style="39" customWidth="1"/>
    <col min="2291" max="2292" width="9.28515625" style="39"/>
    <col min="2293" max="2293" width="10.42578125" style="39" customWidth="1"/>
    <col min="2294" max="2513" width="9.28515625" style="39"/>
    <col min="2514" max="2514" width="16.7109375" style="39" customWidth="1"/>
    <col min="2515" max="2538" width="9.28515625" style="39" customWidth="1"/>
    <col min="2539" max="2539" width="9.7109375" style="39" customWidth="1"/>
    <col min="2540" max="2540" width="10.28515625" style="39" customWidth="1"/>
    <col min="2541" max="2541" width="10.7109375" style="39" customWidth="1"/>
    <col min="2542" max="2542" width="10" style="39" customWidth="1"/>
    <col min="2543" max="2543" width="10.28515625" style="39" customWidth="1"/>
    <col min="2544" max="2544" width="12" style="39" customWidth="1"/>
    <col min="2545" max="2546" width="9.28515625" style="39" customWidth="1"/>
    <col min="2547" max="2548" width="9.28515625" style="39"/>
    <col min="2549" max="2549" width="10.42578125" style="39" customWidth="1"/>
    <col min="2550" max="2769" width="9.28515625" style="39"/>
    <col min="2770" max="2770" width="16.7109375" style="39" customWidth="1"/>
    <col min="2771" max="2794" width="9.28515625" style="39" customWidth="1"/>
    <col min="2795" max="2795" width="9.7109375" style="39" customWidth="1"/>
    <col min="2796" max="2796" width="10.28515625" style="39" customWidth="1"/>
    <col min="2797" max="2797" width="10.7109375" style="39" customWidth="1"/>
    <col min="2798" max="2798" width="10" style="39" customWidth="1"/>
    <col min="2799" max="2799" width="10.28515625" style="39" customWidth="1"/>
    <col min="2800" max="2800" width="12" style="39" customWidth="1"/>
    <col min="2801" max="2802" width="9.28515625" style="39" customWidth="1"/>
    <col min="2803" max="2804" width="9.28515625" style="39"/>
    <col min="2805" max="2805" width="10.42578125" style="39" customWidth="1"/>
    <col min="2806" max="3025" width="9.28515625" style="39"/>
    <col min="3026" max="3026" width="16.7109375" style="39" customWidth="1"/>
    <col min="3027" max="3050" width="9.28515625" style="39" customWidth="1"/>
    <col min="3051" max="3051" width="9.7109375" style="39" customWidth="1"/>
    <col min="3052" max="3052" width="10.28515625" style="39" customWidth="1"/>
    <col min="3053" max="3053" width="10.7109375" style="39" customWidth="1"/>
    <col min="3054" max="3054" width="10" style="39" customWidth="1"/>
    <col min="3055" max="3055" width="10.28515625" style="39" customWidth="1"/>
    <col min="3056" max="3056" width="12" style="39" customWidth="1"/>
    <col min="3057" max="3058" width="9.28515625" style="39" customWidth="1"/>
    <col min="3059" max="3060" width="9.28515625" style="39"/>
    <col min="3061" max="3061" width="10.42578125" style="39" customWidth="1"/>
    <col min="3062" max="3281" width="9.28515625" style="39"/>
    <col min="3282" max="3282" width="16.7109375" style="39" customWidth="1"/>
    <col min="3283" max="3306" width="9.28515625" style="39" customWidth="1"/>
    <col min="3307" max="3307" width="9.7109375" style="39" customWidth="1"/>
    <col min="3308" max="3308" width="10.28515625" style="39" customWidth="1"/>
    <col min="3309" max="3309" width="10.7109375" style="39" customWidth="1"/>
    <col min="3310" max="3310" width="10" style="39" customWidth="1"/>
    <col min="3311" max="3311" width="10.28515625" style="39" customWidth="1"/>
    <col min="3312" max="3312" width="12" style="39" customWidth="1"/>
    <col min="3313" max="3314" width="9.28515625" style="39" customWidth="1"/>
    <col min="3315" max="3316" width="9.28515625" style="39"/>
    <col min="3317" max="3317" width="10.42578125" style="39" customWidth="1"/>
    <col min="3318" max="3537" width="9.28515625" style="39"/>
    <col min="3538" max="3538" width="16.7109375" style="39" customWidth="1"/>
    <col min="3539" max="3562" width="9.28515625" style="39" customWidth="1"/>
    <col min="3563" max="3563" width="9.7109375" style="39" customWidth="1"/>
    <col min="3564" max="3564" width="10.28515625" style="39" customWidth="1"/>
    <col min="3565" max="3565" width="10.7109375" style="39" customWidth="1"/>
    <col min="3566" max="3566" width="10" style="39" customWidth="1"/>
    <col min="3567" max="3567" width="10.28515625" style="39" customWidth="1"/>
    <col min="3568" max="3568" width="12" style="39" customWidth="1"/>
    <col min="3569" max="3570" width="9.28515625" style="39" customWidth="1"/>
    <col min="3571" max="3572" width="9.28515625" style="39"/>
    <col min="3573" max="3573" width="10.42578125" style="39" customWidth="1"/>
    <col min="3574" max="3793" width="9.28515625" style="39"/>
    <col min="3794" max="3794" width="16.7109375" style="39" customWidth="1"/>
    <col min="3795" max="3818" width="9.28515625" style="39" customWidth="1"/>
    <col min="3819" max="3819" width="9.7109375" style="39" customWidth="1"/>
    <col min="3820" max="3820" width="10.28515625" style="39" customWidth="1"/>
    <col min="3821" max="3821" width="10.7109375" style="39" customWidth="1"/>
    <col min="3822" max="3822" width="10" style="39" customWidth="1"/>
    <col min="3823" max="3823" width="10.28515625" style="39" customWidth="1"/>
    <col min="3824" max="3824" width="12" style="39" customWidth="1"/>
    <col min="3825" max="3826" width="9.28515625" style="39" customWidth="1"/>
    <col min="3827" max="3828" width="9.28515625" style="39"/>
    <col min="3829" max="3829" width="10.42578125" style="39" customWidth="1"/>
    <col min="3830" max="4049" width="9.28515625" style="39"/>
    <col min="4050" max="4050" width="16.7109375" style="39" customWidth="1"/>
    <col min="4051" max="4074" width="9.28515625" style="39" customWidth="1"/>
    <col min="4075" max="4075" width="9.7109375" style="39" customWidth="1"/>
    <col min="4076" max="4076" width="10.28515625" style="39" customWidth="1"/>
    <col min="4077" max="4077" width="10.7109375" style="39" customWidth="1"/>
    <col min="4078" max="4078" width="10" style="39" customWidth="1"/>
    <col min="4079" max="4079" width="10.28515625" style="39" customWidth="1"/>
    <col min="4080" max="4080" width="12" style="39" customWidth="1"/>
    <col min="4081" max="4082" width="9.28515625" style="39" customWidth="1"/>
    <col min="4083" max="4084" width="9.28515625" style="39"/>
    <col min="4085" max="4085" width="10.42578125" style="39" customWidth="1"/>
    <col min="4086" max="4305" width="9.28515625" style="39"/>
    <col min="4306" max="4306" width="16.7109375" style="39" customWidth="1"/>
    <col min="4307" max="4330" width="9.28515625" style="39" customWidth="1"/>
    <col min="4331" max="4331" width="9.7109375" style="39" customWidth="1"/>
    <col min="4332" max="4332" width="10.28515625" style="39" customWidth="1"/>
    <col min="4333" max="4333" width="10.7109375" style="39" customWidth="1"/>
    <col min="4334" max="4334" width="10" style="39" customWidth="1"/>
    <col min="4335" max="4335" width="10.28515625" style="39" customWidth="1"/>
    <col min="4336" max="4336" width="12" style="39" customWidth="1"/>
    <col min="4337" max="4338" width="9.28515625" style="39" customWidth="1"/>
    <col min="4339" max="4340" width="9.28515625" style="39"/>
    <col min="4341" max="4341" width="10.42578125" style="39" customWidth="1"/>
    <col min="4342" max="4561" width="9.28515625" style="39"/>
    <col min="4562" max="4562" width="16.7109375" style="39" customWidth="1"/>
    <col min="4563" max="4586" width="9.28515625" style="39" customWidth="1"/>
    <col min="4587" max="4587" width="9.7109375" style="39" customWidth="1"/>
    <col min="4588" max="4588" width="10.28515625" style="39" customWidth="1"/>
    <col min="4589" max="4589" width="10.7109375" style="39" customWidth="1"/>
    <col min="4590" max="4590" width="10" style="39" customWidth="1"/>
    <col min="4591" max="4591" width="10.28515625" style="39" customWidth="1"/>
    <col min="4592" max="4592" width="12" style="39" customWidth="1"/>
    <col min="4593" max="4594" width="9.28515625" style="39" customWidth="1"/>
    <col min="4595" max="4596" width="9.28515625" style="39"/>
    <col min="4597" max="4597" width="10.42578125" style="39" customWidth="1"/>
    <col min="4598" max="4817" width="9.28515625" style="39"/>
    <col min="4818" max="4818" width="16.7109375" style="39" customWidth="1"/>
    <col min="4819" max="4842" width="9.28515625" style="39" customWidth="1"/>
    <col min="4843" max="4843" width="9.7109375" style="39" customWidth="1"/>
    <col min="4844" max="4844" width="10.28515625" style="39" customWidth="1"/>
    <col min="4845" max="4845" width="10.7109375" style="39" customWidth="1"/>
    <col min="4846" max="4846" width="10" style="39" customWidth="1"/>
    <col min="4847" max="4847" width="10.28515625" style="39" customWidth="1"/>
    <col min="4848" max="4848" width="12" style="39" customWidth="1"/>
    <col min="4849" max="4850" width="9.28515625" style="39" customWidth="1"/>
    <col min="4851" max="4852" width="9.28515625" style="39"/>
    <col min="4853" max="4853" width="10.42578125" style="39" customWidth="1"/>
    <col min="4854" max="5073" width="9.28515625" style="39"/>
    <col min="5074" max="5074" width="16.7109375" style="39" customWidth="1"/>
    <col min="5075" max="5098" width="9.28515625" style="39" customWidth="1"/>
    <col min="5099" max="5099" width="9.7109375" style="39" customWidth="1"/>
    <col min="5100" max="5100" width="10.28515625" style="39" customWidth="1"/>
    <col min="5101" max="5101" width="10.7109375" style="39" customWidth="1"/>
    <col min="5102" max="5102" width="10" style="39" customWidth="1"/>
    <col min="5103" max="5103" width="10.28515625" style="39" customWidth="1"/>
    <col min="5104" max="5104" width="12" style="39" customWidth="1"/>
    <col min="5105" max="5106" width="9.28515625" style="39" customWidth="1"/>
    <col min="5107" max="5108" width="9.28515625" style="39"/>
    <col min="5109" max="5109" width="10.42578125" style="39" customWidth="1"/>
    <col min="5110" max="5329" width="9.28515625" style="39"/>
    <col min="5330" max="5330" width="16.7109375" style="39" customWidth="1"/>
    <col min="5331" max="5354" width="9.28515625" style="39" customWidth="1"/>
    <col min="5355" max="5355" width="9.7109375" style="39" customWidth="1"/>
    <col min="5356" max="5356" width="10.28515625" style="39" customWidth="1"/>
    <col min="5357" max="5357" width="10.7109375" style="39" customWidth="1"/>
    <col min="5358" max="5358" width="10" style="39" customWidth="1"/>
    <col min="5359" max="5359" width="10.28515625" style="39" customWidth="1"/>
    <col min="5360" max="5360" width="12" style="39" customWidth="1"/>
    <col min="5361" max="5362" width="9.28515625" style="39" customWidth="1"/>
    <col min="5363" max="5364" width="9.28515625" style="39"/>
    <col min="5365" max="5365" width="10.42578125" style="39" customWidth="1"/>
    <col min="5366" max="5585" width="9.28515625" style="39"/>
    <col min="5586" max="5586" width="16.7109375" style="39" customWidth="1"/>
    <col min="5587" max="5610" width="9.28515625" style="39" customWidth="1"/>
    <col min="5611" max="5611" width="9.7109375" style="39" customWidth="1"/>
    <col min="5612" max="5612" width="10.28515625" style="39" customWidth="1"/>
    <col min="5613" max="5613" width="10.7109375" style="39" customWidth="1"/>
    <col min="5614" max="5614" width="10" style="39" customWidth="1"/>
    <col min="5615" max="5615" width="10.28515625" style="39" customWidth="1"/>
    <col min="5616" max="5616" width="12" style="39" customWidth="1"/>
    <col min="5617" max="5618" width="9.28515625" style="39" customWidth="1"/>
    <col min="5619" max="5620" width="9.28515625" style="39"/>
    <col min="5621" max="5621" width="10.42578125" style="39" customWidth="1"/>
    <col min="5622" max="5841" width="9.28515625" style="39"/>
    <col min="5842" max="5842" width="16.7109375" style="39" customWidth="1"/>
    <col min="5843" max="5866" width="9.28515625" style="39" customWidth="1"/>
    <col min="5867" max="5867" width="9.7109375" style="39" customWidth="1"/>
    <col min="5868" max="5868" width="10.28515625" style="39" customWidth="1"/>
    <col min="5869" max="5869" width="10.7109375" style="39" customWidth="1"/>
    <col min="5870" max="5870" width="10" style="39" customWidth="1"/>
    <col min="5871" max="5871" width="10.28515625" style="39" customWidth="1"/>
    <col min="5872" max="5872" width="12" style="39" customWidth="1"/>
    <col min="5873" max="5874" width="9.28515625" style="39" customWidth="1"/>
    <col min="5875" max="5876" width="9.28515625" style="39"/>
    <col min="5877" max="5877" width="10.42578125" style="39" customWidth="1"/>
    <col min="5878" max="6097" width="9.28515625" style="39"/>
    <col min="6098" max="6098" width="16.7109375" style="39" customWidth="1"/>
    <col min="6099" max="6122" width="9.28515625" style="39" customWidth="1"/>
    <col min="6123" max="6123" width="9.7109375" style="39" customWidth="1"/>
    <col min="6124" max="6124" width="10.28515625" style="39" customWidth="1"/>
    <col min="6125" max="6125" width="10.7109375" style="39" customWidth="1"/>
    <col min="6126" max="6126" width="10" style="39" customWidth="1"/>
    <col min="6127" max="6127" width="10.28515625" style="39" customWidth="1"/>
    <col min="6128" max="6128" width="12" style="39" customWidth="1"/>
    <col min="6129" max="6130" width="9.28515625" style="39" customWidth="1"/>
    <col min="6131" max="6132" width="9.28515625" style="39"/>
    <col min="6133" max="6133" width="10.42578125" style="39" customWidth="1"/>
    <col min="6134" max="6353" width="9.28515625" style="39"/>
    <col min="6354" max="6354" width="16.7109375" style="39" customWidth="1"/>
    <col min="6355" max="6378" width="9.28515625" style="39" customWidth="1"/>
    <col min="6379" max="6379" width="9.7109375" style="39" customWidth="1"/>
    <col min="6380" max="6380" width="10.28515625" style="39" customWidth="1"/>
    <col min="6381" max="6381" width="10.7109375" style="39" customWidth="1"/>
    <col min="6382" max="6382" width="10" style="39" customWidth="1"/>
    <col min="6383" max="6383" width="10.28515625" style="39" customWidth="1"/>
    <col min="6384" max="6384" width="12" style="39" customWidth="1"/>
    <col min="6385" max="6386" width="9.28515625" style="39" customWidth="1"/>
    <col min="6387" max="6388" width="9.28515625" style="39"/>
    <col min="6389" max="6389" width="10.42578125" style="39" customWidth="1"/>
    <col min="6390" max="6609" width="9.28515625" style="39"/>
    <col min="6610" max="6610" width="16.7109375" style="39" customWidth="1"/>
    <col min="6611" max="6634" width="9.28515625" style="39" customWidth="1"/>
    <col min="6635" max="6635" width="9.7109375" style="39" customWidth="1"/>
    <col min="6636" max="6636" width="10.28515625" style="39" customWidth="1"/>
    <col min="6637" max="6637" width="10.7109375" style="39" customWidth="1"/>
    <col min="6638" max="6638" width="10" style="39" customWidth="1"/>
    <col min="6639" max="6639" width="10.28515625" style="39" customWidth="1"/>
    <col min="6640" max="6640" width="12" style="39" customWidth="1"/>
    <col min="6641" max="6642" width="9.28515625" style="39" customWidth="1"/>
    <col min="6643" max="6644" width="9.28515625" style="39"/>
    <col min="6645" max="6645" width="10.42578125" style="39" customWidth="1"/>
    <col min="6646" max="6865" width="9.28515625" style="39"/>
    <col min="6866" max="6866" width="16.7109375" style="39" customWidth="1"/>
    <col min="6867" max="6890" width="9.28515625" style="39" customWidth="1"/>
    <col min="6891" max="6891" width="9.7109375" style="39" customWidth="1"/>
    <col min="6892" max="6892" width="10.28515625" style="39" customWidth="1"/>
    <col min="6893" max="6893" width="10.7109375" style="39" customWidth="1"/>
    <col min="6894" max="6894" width="10" style="39" customWidth="1"/>
    <col min="6895" max="6895" width="10.28515625" style="39" customWidth="1"/>
    <col min="6896" max="6896" width="12" style="39" customWidth="1"/>
    <col min="6897" max="6898" width="9.28515625" style="39" customWidth="1"/>
    <col min="6899" max="6900" width="9.28515625" style="39"/>
    <col min="6901" max="6901" width="10.42578125" style="39" customWidth="1"/>
    <col min="6902" max="7121" width="9.28515625" style="39"/>
    <col min="7122" max="7122" width="16.7109375" style="39" customWidth="1"/>
    <col min="7123" max="7146" width="9.28515625" style="39" customWidth="1"/>
    <col min="7147" max="7147" width="9.7109375" style="39" customWidth="1"/>
    <col min="7148" max="7148" width="10.28515625" style="39" customWidth="1"/>
    <col min="7149" max="7149" width="10.7109375" style="39" customWidth="1"/>
    <col min="7150" max="7150" width="10" style="39" customWidth="1"/>
    <col min="7151" max="7151" width="10.28515625" style="39" customWidth="1"/>
    <col min="7152" max="7152" width="12" style="39" customWidth="1"/>
    <col min="7153" max="7154" width="9.28515625" style="39" customWidth="1"/>
    <col min="7155" max="7156" width="9.28515625" style="39"/>
    <col min="7157" max="7157" width="10.42578125" style="39" customWidth="1"/>
    <col min="7158" max="7377" width="9.28515625" style="39"/>
    <col min="7378" max="7378" width="16.7109375" style="39" customWidth="1"/>
    <col min="7379" max="7402" width="9.28515625" style="39" customWidth="1"/>
    <col min="7403" max="7403" width="9.7109375" style="39" customWidth="1"/>
    <col min="7404" max="7404" width="10.28515625" style="39" customWidth="1"/>
    <col min="7405" max="7405" width="10.7109375" style="39" customWidth="1"/>
    <col min="7406" max="7406" width="10" style="39" customWidth="1"/>
    <col min="7407" max="7407" width="10.28515625" style="39" customWidth="1"/>
    <col min="7408" max="7408" width="12" style="39" customWidth="1"/>
    <col min="7409" max="7410" width="9.28515625" style="39" customWidth="1"/>
    <col min="7411" max="7412" width="9.28515625" style="39"/>
    <col min="7413" max="7413" width="10.42578125" style="39" customWidth="1"/>
    <col min="7414" max="7633" width="9.28515625" style="39"/>
    <col min="7634" max="7634" width="16.7109375" style="39" customWidth="1"/>
    <col min="7635" max="7658" width="9.28515625" style="39" customWidth="1"/>
    <col min="7659" max="7659" width="9.7109375" style="39" customWidth="1"/>
    <col min="7660" max="7660" width="10.28515625" style="39" customWidth="1"/>
    <col min="7661" max="7661" width="10.7109375" style="39" customWidth="1"/>
    <col min="7662" max="7662" width="10" style="39" customWidth="1"/>
    <col min="7663" max="7663" width="10.28515625" style="39" customWidth="1"/>
    <col min="7664" max="7664" width="12" style="39" customWidth="1"/>
    <col min="7665" max="7666" width="9.28515625" style="39" customWidth="1"/>
    <col min="7667" max="7668" width="9.28515625" style="39"/>
    <col min="7669" max="7669" width="10.42578125" style="39" customWidth="1"/>
    <col min="7670" max="7889" width="9.28515625" style="39"/>
    <col min="7890" max="7890" width="16.7109375" style="39" customWidth="1"/>
    <col min="7891" max="7914" width="9.28515625" style="39" customWidth="1"/>
    <col min="7915" max="7915" width="9.7109375" style="39" customWidth="1"/>
    <col min="7916" max="7916" width="10.28515625" style="39" customWidth="1"/>
    <col min="7917" max="7917" width="10.7109375" style="39" customWidth="1"/>
    <col min="7918" max="7918" width="10" style="39" customWidth="1"/>
    <col min="7919" max="7919" width="10.28515625" style="39" customWidth="1"/>
    <col min="7920" max="7920" width="12" style="39" customWidth="1"/>
    <col min="7921" max="7922" width="9.28515625" style="39" customWidth="1"/>
    <col min="7923" max="7924" width="9.28515625" style="39"/>
    <col min="7925" max="7925" width="10.42578125" style="39" customWidth="1"/>
    <col min="7926" max="8145" width="9.28515625" style="39"/>
    <col min="8146" max="8146" width="16.7109375" style="39" customWidth="1"/>
    <col min="8147" max="8170" width="9.28515625" style="39" customWidth="1"/>
    <col min="8171" max="8171" width="9.7109375" style="39" customWidth="1"/>
    <col min="8172" max="8172" width="10.28515625" style="39" customWidth="1"/>
    <col min="8173" max="8173" width="10.7109375" style="39" customWidth="1"/>
    <col min="8174" max="8174" width="10" style="39" customWidth="1"/>
    <col min="8175" max="8175" width="10.28515625" style="39" customWidth="1"/>
    <col min="8176" max="8176" width="12" style="39" customWidth="1"/>
    <col min="8177" max="8178" width="9.28515625" style="39" customWidth="1"/>
    <col min="8179" max="8180" width="9.28515625" style="39"/>
    <col min="8181" max="8181" width="10.42578125" style="39" customWidth="1"/>
    <col min="8182" max="8401" width="9.28515625" style="39"/>
    <col min="8402" max="8402" width="16.7109375" style="39" customWidth="1"/>
    <col min="8403" max="8426" width="9.28515625" style="39" customWidth="1"/>
    <col min="8427" max="8427" width="9.7109375" style="39" customWidth="1"/>
    <col min="8428" max="8428" width="10.28515625" style="39" customWidth="1"/>
    <col min="8429" max="8429" width="10.7109375" style="39" customWidth="1"/>
    <col min="8430" max="8430" width="10" style="39" customWidth="1"/>
    <col min="8431" max="8431" width="10.28515625" style="39" customWidth="1"/>
    <col min="8432" max="8432" width="12" style="39" customWidth="1"/>
    <col min="8433" max="8434" width="9.28515625" style="39" customWidth="1"/>
    <col min="8435" max="8436" width="9.28515625" style="39"/>
    <col min="8437" max="8437" width="10.42578125" style="39" customWidth="1"/>
    <col min="8438" max="8657" width="9.28515625" style="39"/>
    <col min="8658" max="8658" width="16.7109375" style="39" customWidth="1"/>
    <col min="8659" max="8682" width="9.28515625" style="39" customWidth="1"/>
    <col min="8683" max="8683" width="9.7109375" style="39" customWidth="1"/>
    <col min="8684" max="8684" width="10.28515625" style="39" customWidth="1"/>
    <col min="8685" max="8685" width="10.7109375" style="39" customWidth="1"/>
    <col min="8686" max="8686" width="10" style="39" customWidth="1"/>
    <col min="8687" max="8687" width="10.28515625" style="39" customWidth="1"/>
    <col min="8688" max="8688" width="12" style="39" customWidth="1"/>
    <col min="8689" max="8690" width="9.28515625" style="39" customWidth="1"/>
    <col min="8691" max="8692" width="9.28515625" style="39"/>
    <col min="8693" max="8693" width="10.42578125" style="39" customWidth="1"/>
    <col min="8694" max="8913" width="9.28515625" style="39"/>
    <col min="8914" max="8914" width="16.7109375" style="39" customWidth="1"/>
    <col min="8915" max="8938" width="9.28515625" style="39" customWidth="1"/>
    <col min="8939" max="8939" width="9.7109375" style="39" customWidth="1"/>
    <col min="8940" max="8940" width="10.28515625" style="39" customWidth="1"/>
    <col min="8941" max="8941" width="10.7109375" style="39" customWidth="1"/>
    <col min="8942" max="8942" width="10" style="39" customWidth="1"/>
    <col min="8943" max="8943" width="10.28515625" style="39" customWidth="1"/>
    <col min="8944" max="8944" width="12" style="39" customWidth="1"/>
    <col min="8945" max="8946" width="9.28515625" style="39" customWidth="1"/>
    <col min="8947" max="8948" width="9.28515625" style="39"/>
    <col min="8949" max="8949" width="10.42578125" style="39" customWidth="1"/>
    <col min="8950" max="9169" width="9.28515625" style="39"/>
    <col min="9170" max="9170" width="16.7109375" style="39" customWidth="1"/>
    <col min="9171" max="9194" width="9.28515625" style="39" customWidth="1"/>
    <col min="9195" max="9195" width="9.7109375" style="39" customWidth="1"/>
    <col min="9196" max="9196" width="10.28515625" style="39" customWidth="1"/>
    <col min="9197" max="9197" width="10.7109375" style="39" customWidth="1"/>
    <col min="9198" max="9198" width="10" style="39" customWidth="1"/>
    <col min="9199" max="9199" width="10.28515625" style="39" customWidth="1"/>
    <col min="9200" max="9200" width="12" style="39" customWidth="1"/>
    <col min="9201" max="9202" width="9.28515625" style="39" customWidth="1"/>
    <col min="9203" max="9204" width="9.28515625" style="39"/>
    <col min="9205" max="9205" width="10.42578125" style="39" customWidth="1"/>
    <col min="9206" max="9425" width="9.28515625" style="39"/>
    <col min="9426" max="9426" width="16.7109375" style="39" customWidth="1"/>
    <col min="9427" max="9450" width="9.28515625" style="39" customWidth="1"/>
    <col min="9451" max="9451" width="9.7109375" style="39" customWidth="1"/>
    <col min="9452" max="9452" width="10.28515625" style="39" customWidth="1"/>
    <col min="9453" max="9453" width="10.7109375" style="39" customWidth="1"/>
    <col min="9454" max="9454" width="10" style="39" customWidth="1"/>
    <col min="9455" max="9455" width="10.28515625" style="39" customWidth="1"/>
    <col min="9456" max="9456" width="12" style="39" customWidth="1"/>
    <col min="9457" max="9458" width="9.28515625" style="39" customWidth="1"/>
    <col min="9459" max="9460" width="9.28515625" style="39"/>
    <col min="9461" max="9461" width="10.42578125" style="39" customWidth="1"/>
    <col min="9462" max="9681" width="9.28515625" style="39"/>
    <col min="9682" max="9682" width="16.7109375" style="39" customWidth="1"/>
    <col min="9683" max="9706" width="9.28515625" style="39" customWidth="1"/>
    <col min="9707" max="9707" width="9.7109375" style="39" customWidth="1"/>
    <col min="9708" max="9708" width="10.28515625" style="39" customWidth="1"/>
    <col min="9709" max="9709" width="10.7109375" style="39" customWidth="1"/>
    <col min="9710" max="9710" width="10" style="39" customWidth="1"/>
    <col min="9711" max="9711" width="10.28515625" style="39" customWidth="1"/>
    <col min="9712" max="9712" width="12" style="39" customWidth="1"/>
    <col min="9713" max="9714" width="9.28515625" style="39" customWidth="1"/>
    <col min="9715" max="9716" width="9.28515625" style="39"/>
    <col min="9717" max="9717" width="10.42578125" style="39" customWidth="1"/>
    <col min="9718" max="9937" width="9.28515625" style="39"/>
    <col min="9938" max="9938" width="16.7109375" style="39" customWidth="1"/>
    <col min="9939" max="9962" width="9.28515625" style="39" customWidth="1"/>
    <col min="9963" max="9963" width="9.7109375" style="39" customWidth="1"/>
    <col min="9964" max="9964" width="10.28515625" style="39" customWidth="1"/>
    <col min="9965" max="9965" width="10.7109375" style="39" customWidth="1"/>
    <col min="9966" max="9966" width="10" style="39" customWidth="1"/>
    <col min="9967" max="9967" width="10.28515625" style="39" customWidth="1"/>
    <col min="9968" max="9968" width="12" style="39" customWidth="1"/>
    <col min="9969" max="9970" width="9.28515625" style="39" customWidth="1"/>
    <col min="9971" max="9972" width="9.28515625" style="39"/>
    <col min="9973" max="9973" width="10.42578125" style="39" customWidth="1"/>
    <col min="9974" max="10193" width="9.28515625" style="39"/>
    <col min="10194" max="10194" width="16.7109375" style="39" customWidth="1"/>
    <col min="10195" max="10218" width="9.28515625" style="39" customWidth="1"/>
    <col min="10219" max="10219" width="9.7109375" style="39" customWidth="1"/>
    <col min="10220" max="10220" width="10.28515625" style="39" customWidth="1"/>
    <col min="10221" max="10221" width="10.7109375" style="39" customWidth="1"/>
    <col min="10222" max="10222" width="10" style="39" customWidth="1"/>
    <col min="10223" max="10223" width="10.28515625" style="39" customWidth="1"/>
    <col min="10224" max="10224" width="12" style="39" customWidth="1"/>
    <col min="10225" max="10226" width="9.28515625" style="39" customWidth="1"/>
    <col min="10227" max="10228" width="9.28515625" style="39"/>
    <col min="10229" max="10229" width="10.42578125" style="39" customWidth="1"/>
    <col min="10230" max="10449" width="9.28515625" style="39"/>
    <col min="10450" max="10450" width="16.7109375" style="39" customWidth="1"/>
    <col min="10451" max="10474" width="9.28515625" style="39" customWidth="1"/>
    <col min="10475" max="10475" width="9.7109375" style="39" customWidth="1"/>
    <col min="10476" max="10476" width="10.28515625" style="39" customWidth="1"/>
    <col min="10477" max="10477" width="10.7109375" style="39" customWidth="1"/>
    <col min="10478" max="10478" width="10" style="39" customWidth="1"/>
    <col min="10479" max="10479" width="10.28515625" style="39" customWidth="1"/>
    <col min="10480" max="10480" width="12" style="39" customWidth="1"/>
    <col min="10481" max="10482" width="9.28515625" style="39" customWidth="1"/>
    <col min="10483" max="10484" width="9.28515625" style="39"/>
    <col min="10485" max="10485" width="10.42578125" style="39" customWidth="1"/>
    <col min="10486" max="10705" width="9.28515625" style="39"/>
    <col min="10706" max="10706" width="16.7109375" style="39" customWidth="1"/>
    <col min="10707" max="10730" width="9.28515625" style="39" customWidth="1"/>
    <col min="10731" max="10731" width="9.7109375" style="39" customWidth="1"/>
    <col min="10732" max="10732" width="10.28515625" style="39" customWidth="1"/>
    <col min="10733" max="10733" width="10.7109375" style="39" customWidth="1"/>
    <col min="10734" max="10734" width="10" style="39" customWidth="1"/>
    <col min="10735" max="10735" width="10.28515625" style="39" customWidth="1"/>
    <col min="10736" max="10736" width="12" style="39" customWidth="1"/>
    <col min="10737" max="10738" width="9.28515625" style="39" customWidth="1"/>
    <col min="10739" max="10740" width="9.28515625" style="39"/>
    <col min="10741" max="10741" width="10.42578125" style="39" customWidth="1"/>
    <col min="10742" max="10961" width="9.28515625" style="39"/>
    <col min="10962" max="10962" width="16.7109375" style="39" customWidth="1"/>
    <col min="10963" max="10986" width="9.28515625" style="39" customWidth="1"/>
    <col min="10987" max="10987" width="9.7109375" style="39" customWidth="1"/>
    <col min="10988" max="10988" width="10.28515625" style="39" customWidth="1"/>
    <col min="10989" max="10989" width="10.7109375" style="39" customWidth="1"/>
    <col min="10990" max="10990" width="10" style="39" customWidth="1"/>
    <col min="10991" max="10991" width="10.28515625" style="39" customWidth="1"/>
    <col min="10992" max="10992" width="12" style="39" customWidth="1"/>
    <col min="10993" max="10994" width="9.28515625" style="39" customWidth="1"/>
    <col min="10995" max="10996" width="9.28515625" style="39"/>
    <col min="10997" max="10997" width="10.42578125" style="39" customWidth="1"/>
    <col min="10998" max="11217" width="9.28515625" style="39"/>
    <col min="11218" max="11218" width="16.7109375" style="39" customWidth="1"/>
    <col min="11219" max="11242" width="9.28515625" style="39" customWidth="1"/>
    <col min="11243" max="11243" width="9.7109375" style="39" customWidth="1"/>
    <col min="11244" max="11244" width="10.28515625" style="39" customWidth="1"/>
    <col min="11245" max="11245" width="10.7109375" style="39" customWidth="1"/>
    <col min="11246" max="11246" width="10" style="39" customWidth="1"/>
    <col min="11247" max="11247" width="10.28515625" style="39" customWidth="1"/>
    <col min="11248" max="11248" width="12" style="39" customWidth="1"/>
    <col min="11249" max="11250" width="9.28515625" style="39" customWidth="1"/>
    <col min="11251" max="11252" width="9.28515625" style="39"/>
    <col min="11253" max="11253" width="10.42578125" style="39" customWidth="1"/>
    <col min="11254" max="11473" width="9.28515625" style="39"/>
    <col min="11474" max="11474" width="16.7109375" style="39" customWidth="1"/>
    <col min="11475" max="11498" width="9.28515625" style="39" customWidth="1"/>
    <col min="11499" max="11499" width="9.7109375" style="39" customWidth="1"/>
    <col min="11500" max="11500" width="10.28515625" style="39" customWidth="1"/>
    <col min="11501" max="11501" width="10.7109375" style="39" customWidth="1"/>
    <col min="11502" max="11502" width="10" style="39" customWidth="1"/>
    <col min="11503" max="11503" width="10.28515625" style="39" customWidth="1"/>
    <col min="11504" max="11504" width="12" style="39" customWidth="1"/>
    <col min="11505" max="11506" width="9.28515625" style="39" customWidth="1"/>
    <col min="11507" max="11508" width="9.28515625" style="39"/>
    <col min="11509" max="11509" width="10.42578125" style="39" customWidth="1"/>
    <col min="11510" max="11729" width="9.28515625" style="39"/>
    <col min="11730" max="11730" width="16.7109375" style="39" customWidth="1"/>
    <col min="11731" max="11754" width="9.28515625" style="39" customWidth="1"/>
    <col min="11755" max="11755" width="9.7109375" style="39" customWidth="1"/>
    <col min="11756" max="11756" width="10.28515625" style="39" customWidth="1"/>
    <col min="11757" max="11757" width="10.7109375" style="39" customWidth="1"/>
    <col min="11758" max="11758" width="10" style="39" customWidth="1"/>
    <col min="11759" max="11759" width="10.28515625" style="39" customWidth="1"/>
    <col min="11760" max="11760" width="12" style="39" customWidth="1"/>
    <col min="11761" max="11762" width="9.28515625" style="39" customWidth="1"/>
    <col min="11763" max="11764" width="9.28515625" style="39"/>
    <col min="11765" max="11765" width="10.42578125" style="39" customWidth="1"/>
    <col min="11766" max="11985" width="9.28515625" style="39"/>
    <col min="11986" max="11986" width="16.7109375" style="39" customWidth="1"/>
    <col min="11987" max="12010" width="9.28515625" style="39" customWidth="1"/>
    <col min="12011" max="12011" width="9.7109375" style="39" customWidth="1"/>
    <col min="12012" max="12012" width="10.28515625" style="39" customWidth="1"/>
    <col min="12013" max="12013" width="10.7109375" style="39" customWidth="1"/>
    <col min="12014" max="12014" width="10" style="39" customWidth="1"/>
    <col min="12015" max="12015" width="10.28515625" style="39" customWidth="1"/>
    <col min="12016" max="12016" width="12" style="39" customWidth="1"/>
    <col min="12017" max="12018" width="9.28515625" style="39" customWidth="1"/>
    <col min="12019" max="12020" width="9.28515625" style="39"/>
    <col min="12021" max="12021" width="10.42578125" style="39" customWidth="1"/>
    <col min="12022" max="12241" width="9.28515625" style="39"/>
    <col min="12242" max="12242" width="16.7109375" style="39" customWidth="1"/>
    <col min="12243" max="12266" width="9.28515625" style="39" customWidth="1"/>
    <col min="12267" max="12267" width="9.7109375" style="39" customWidth="1"/>
    <col min="12268" max="12268" width="10.28515625" style="39" customWidth="1"/>
    <col min="12269" max="12269" width="10.7109375" style="39" customWidth="1"/>
    <col min="12270" max="12270" width="10" style="39" customWidth="1"/>
    <col min="12271" max="12271" width="10.28515625" style="39" customWidth="1"/>
    <col min="12272" max="12272" width="12" style="39" customWidth="1"/>
    <col min="12273" max="12274" width="9.28515625" style="39" customWidth="1"/>
    <col min="12275" max="12276" width="9.28515625" style="39"/>
    <col min="12277" max="12277" width="10.42578125" style="39" customWidth="1"/>
    <col min="12278" max="12497" width="9.28515625" style="39"/>
    <col min="12498" max="12498" width="16.7109375" style="39" customWidth="1"/>
    <col min="12499" max="12522" width="9.28515625" style="39" customWidth="1"/>
    <col min="12523" max="12523" width="9.7109375" style="39" customWidth="1"/>
    <col min="12524" max="12524" width="10.28515625" style="39" customWidth="1"/>
    <col min="12525" max="12525" width="10.7109375" style="39" customWidth="1"/>
    <col min="12526" max="12526" width="10" style="39" customWidth="1"/>
    <col min="12527" max="12527" width="10.28515625" style="39" customWidth="1"/>
    <col min="12528" max="12528" width="12" style="39" customWidth="1"/>
    <col min="12529" max="12530" width="9.28515625" style="39" customWidth="1"/>
    <col min="12531" max="12532" width="9.28515625" style="39"/>
    <col min="12533" max="12533" width="10.42578125" style="39" customWidth="1"/>
    <col min="12534" max="12753" width="9.28515625" style="39"/>
    <col min="12754" max="12754" width="16.7109375" style="39" customWidth="1"/>
    <col min="12755" max="12778" width="9.28515625" style="39" customWidth="1"/>
    <col min="12779" max="12779" width="9.7109375" style="39" customWidth="1"/>
    <col min="12780" max="12780" width="10.28515625" style="39" customWidth="1"/>
    <col min="12781" max="12781" width="10.7109375" style="39" customWidth="1"/>
    <col min="12782" max="12782" width="10" style="39" customWidth="1"/>
    <col min="12783" max="12783" width="10.28515625" style="39" customWidth="1"/>
    <col min="12784" max="12784" width="12" style="39" customWidth="1"/>
    <col min="12785" max="12786" width="9.28515625" style="39" customWidth="1"/>
    <col min="12787" max="12788" width="9.28515625" style="39"/>
    <col min="12789" max="12789" width="10.42578125" style="39" customWidth="1"/>
    <col min="12790" max="13009" width="9.28515625" style="39"/>
    <col min="13010" max="13010" width="16.7109375" style="39" customWidth="1"/>
    <col min="13011" max="13034" width="9.28515625" style="39" customWidth="1"/>
    <col min="13035" max="13035" width="9.7109375" style="39" customWidth="1"/>
    <col min="13036" max="13036" width="10.28515625" style="39" customWidth="1"/>
    <col min="13037" max="13037" width="10.7109375" style="39" customWidth="1"/>
    <col min="13038" max="13038" width="10" style="39" customWidth="1"/>
    <col min="13039" max="13039" width="10.28515625" style="39" customWidth="1"/>
    <col min="13040" max="13040" width="12" style="39" customWidth="1"/>
    <col min="13041" max="13042" width="9.28515625" style="39" customWidth="1"/>
    <col min="13043" max="13044" width="9.28515625" style="39"/>
    <col min="13045" max="13045" width="10.42578125" style="39" customWidth="1"/>
    <col min="13046" max="13265" width="9.28515625" style="39"/>
    <col min="13266" max="13266" width="16.7109375" style="39" customWidth="1"/>
    <col min="13267" max="13290" width="9.28515625" style="39" customWidth="1"/>
    <col min="13291" max="13291" width="9.7109375" style="39" customWidth="1"/>
    <col min="13292" max="13292" width="10.28515625" style="39" customWidth="1"/>
    <col min="13293" max="13293" width="10.7109375" style="39" customWidth="1"/>
    <col min="13294" max="13294" width="10" style="39" customWidth="1"/>
    <col min="13295" max="13295" width="10.28515625" style="39" customWidth="1"/>
    <col min="13296" max="13296" width="12" style="39" customWidth="1"/>
    <col min="13297" max="13298" width="9.28515625" style="39" customWidth="1"/>
    <col min="13299" max="13300" width="9.28515625" style="39"/>
    <col min="13301" max="13301" width="10.42578125" style="39" customWidth="1"/>
    <col min="13302" max="13521" width="9.28515625" style="39"/>
    <col min="13522" max="13522" width="16.7109375" style="39" customWidth="1"/>
    <col min="13523" max="13546" width="9.28515625" style="39" customWidth="1"/>
    <col min="13547" max="13547" width="9.7109375" style="39" customWidth="1"/>
    <col min="13548" max="13548" width="10.28515625" style="39" customWidth="1"/>
    <col min="13549" max="13549" width="10.7109375" style="39" customWidth="1"/>
    <col min="13550" max="13550" width="10" style="39" customWidth="1"/>
    <col min="13551" max="13551" width="10.28515625" style="39" customWidth="1"/>
    <col min="13552" max="13552" width="12" style="39" customWidth="1"/>
    <col min="13553" max="13554" width="9.28515625" style="39" customWidth="1"/>
    <col min="13555" max="13556" width="9.28515625" style="39"/>
    <col min="13557" max="13557" width="10.42578125" style="39" customWidth="1"/>
    <col min="13558" max="13777" width="9.28515625" style="39"/>
    <col min="13778" max="13778" width="16.7109375" style="39" customWidth="1"/>
    <col min="13779" max="13802" width="9.28515625" style="39" customWidth="1"/>
    <col min="13803" max="13803" width="9.7109375" style="39" customWidth="1"/>
    <col min="13804" max="13804" width="10.28515625" style="39" customWidth="1"/>
    <col min="13805" max="13805" width="10.7109375" style="39" customWidth="1"/>
    <col min="13806" max="13806" width="10" style="39" customWidth="1"/>
    <col min="13807" max="13807" width="10.28515625" style="39" customWidth="1"/>
    <col min="13808" max="13808" width="12" style="39" customWidth="1"/>
    <col min="13809" max="13810" width="9.28515625" style="39" customWidth="1"/>
    <col min="13811" max="13812" width="9.28515625" style="39"/>
    <col min="13813" max="13813" width="10.42578125" style="39" customWidth="1"/>
    <col min="13814" max="14033" width="9.28515625" style="39"/>
    <col min="14034" max="14034" width="16.7109375" style="39" customWidth="1"/>
    <col min="14035" max="14058" width="9.28515625" style="39" customWidth="1"/>
    <col min="14059" max="14059" width="9.7109375" style="39" customWidth="1"/>
    <col min="14060" max="14060" width="10.28515625" style="39" customWidth="1"/>
    <col min="14061" max="14061" width="10.7109375" style="39" customWidth="1"/>
    <col min="14062" max="14062" width="10" style="39" customWidth="1"/>
    <col min="14063" max="14063" width="10.28515625" style="39" customWidth="1"/>
    <col min="14064" max="14064" width="12" style="39" customWidth="1"/>
    <col min="14065" max="14066" width="9.28515625" style="39" customWidth="1"/>
    <col min="14067" max="14068" width="9.28515625" style="39"/>
    <col min="14069" max="14069" width="10.42578125" style="39" customWidth="1"/>
    <col min="14070" max="14289" width="9.28515625" style="39"/>
    <col min="14290" max="14290" width="16.7109375" style="39" customWidth="1"/>
    <col min="14291" max="14314" width="9.28515625" style="39" customWidth="1"/>
    <col min="14315" max="14315" width="9.7109375" style="39" customWidth="1"/>
    <col min="14316" max="14316" width="10.28515625" style="39" customWidth="1"/>
    <col min="14317" max="14317" width="10.7109375" style="39" customWidth="1"/>
    <col min="14318" max="14318" width="10" style="39" customWidth="1"/>
    <col min="14319" max="14319" width="10.28515625" style="39" customWidth="1"/>
    <col min="14320" max="14320" width="12" style="39" customWidth="1"/>
    <col min="14321" max="14322" width="9.28515625" style="39" customWidth="1"/>
    <col min="14323" max="14324" width="9.28515625" style="39"/>
    <col min="14325" max="14325" width="10.42578125" style="39" customWidth="1"/>
    <col min="14326" max="14545" width="9.28515625" style="39"/>
    <col min="14546" max="14546" width="16.7109375" style="39" customWidth="1"/>
    <col min="14547" max="14570" width="9.28515625" style="39" customWidth="1"/>
    <col min="14571" max="14571" width="9.7109375" style="39" customWidth="1"/>
    <col min="14572" max="14572" width="10.28515625" style="39" customWidth="1"/>
    <col min="14573" max="14573" width="10.7109375" style="39" customWidth="1"/>
    <col min="14574" max="14574" width="10" style="39" customWidth="1"/>
    <col min="14575" max="14575" width="10.28515625" style="39" customWidth="1"/>
    <col min="14576" max="14576" width="12" style="39" customWidth="1"/>
    <col min="14577" max="14578" width="9.28515625" style="39" customWidth="1"/>
    <col min="14579" max="14580" width="9.28515625" style="39"/>
    <col min="14581" max="14581" width="10.42578125" style="39" customWidth="1"/>
    <col min="14582" max="14801" width="9.28515625" style="39"/>
    <col min="14802" max="14802" width="16.7109375" style="39" customWidth="1"/>
    <col min="14803" max="14826" width="9.28515625" style="39" customWidth="1"/>
    <col min="14827" max="14827" width="9.7109375" style="39" customWidth="1"/>
    <col min="14828" max="14828" width="10.28515625" style="39" customWidth="1"/>
    <col min="14829" max="14829" width="10.7109375" style="39" customWidth="1"/>
    <col min="14830" max="14830" width="10" style="39" customWidth="1"/>
    <col min="14831" max="14831" width="10.28515625" style="39" customWidth="1"/>
    <col min="14832" max="14832" width="12" style="39" customWidth="1"/>
    <col min="14833" max="14834" width="9.28515625" style="39" customWidth="1"/>
    <col min="14835" max="14836" width="9.28515625" style="39"/>
    <col min="14837" max="14837" width="10.42578125" style="39" customWidth="1"/>
    <col min="14838" max="15057" width="9.28515625" style="39"/>
    <col min="15058" max="15058" width="16.7109375" style="39" customWidth="1"/>
    <col min="15059" max="15082" width="9.28515625" style="39" customWidth="1"/>
    <col min="15083" max="15083" width="9.7109375" style="39" customWidth="1"/>
    <col min="15084" max="15084" width="10.28515625" style="39" customWidth="1"/>
    <col min="15085" max="15085" width="10.7109375" style="39" customWidth="1"/>
    <col min="15086" max="15086" width="10" style="39" customWidth="1"/>
    <col min="15087" max="15087" width="10.28515625" style="39" customWidth="1"/>
    <col min="15088" max="15088" width="12" style="39" customWidth="1"/>
    <col min="15089" max="15090" width="9.28515625" style="39" customWidth="1"/>
    <col min="15091" max="15092" width="9.28515625" style="39"/>
    <col min="15093" max="15093" width="10.42578125" style="39" customWidth="1"/>
    <col min="15094" max="15313" width="9.28515625" style="39"/>
    <col min="15314" max="15314" width="16.7109375" style="39" customWidth="1"/>
    <col min="15315" max="15338" width="9.28515625" style="39" customWidth="1"/>
    <col min="15339" max="15339" width="9.7109375" style="39" customWidth="1"/>
    <col min="15340" max="15340" width="10.28515625" style="39" customWidth="1"/>
    <col min="15341" max="15341" width="10.7109375" style="39" customWidth="1"/>
    <col min="15342" max="15342" width="10" style="39" customWidth="1"/>
    <col min="15343" max="15343" width="10.28515625" style="39" customWidth="1"/>
    <col min="15344" max="15344" width="12" style="39" customWidth="1"/>
    <col min="15345" max="15346" width="9.28515625" style="39" customWidth="1"/>
    <col min="15347" max="15348" width="9.28515625" style="39"/>
    <col min="15349" max="15349" width="10.42578125" style="39" customWidth="1"/>
    <col min="15350" max="15569" width="9.28515625" style="39"/>
    <col min="15570" max="15570" width="16.7109375" style="39" customWidth="1"/>
    <col min="15571" max="15594" width="9.28515625" style="39" customWidth="1"/>
    <col min="15595" max="15595" width="9.7109375" style="39" customWidth="1"/>
    <col min="15596" max="15596" width="10.28515625" style="39" customWidth="1"/>
    <col min="15597" max="15597" width="10.7109375" style="39" customWidth="1"/>
    <col min="15598" max="15598" width="10" style="39" customWidth="1"/>
    <col min="15599" max="15599" width="10.28515625" style="39" customWidth="1"/>
    <col min="15600" max="15600" width="12" style="39" customWidth="1"/>
    <col min="15601" max="15602" width="9.28515625" style="39" customWidth="1"/>
    <col min="15603" max="15604" width="9.28515625" style="39"/>
    <col min="15605" max="15605" width="10.42578125" style="39" customWidth="1"/>
    <col min="15606" max="15825" width="9.28515625" style="39"/>
    <col min="15826" max="15826" width="16.7109375" style="39" customWidth="1"/>
    <col min="15827" max="15850" width="9.28515625" style="39" customWidth="1"/>
    <col min="15851" max="15851" width="9.7109375" style="39" customWidth="1"/>
    <col min="15852" max="15852" width="10.28515625" style="39" customWidth="1"/>
    <col min="15853" max="15853" width="10.7109375" style="39" customWidth="1"/>
    <col min="15854" max="15854" width="10" style="39" customWidth="1"/>
    <col min="15855" max="15855" width="10.28515625" style="39" customWidth="1"/>
    <col min="15856" max="15856" width="12" style="39" customWidth="1"/>
    <col min="15857" max="15858" width="9.28515625" style="39" customWidth="1"/>
    <col min="15859" max="15860" width="9.28515625" style="39"/>
    <col min="15861" max="15861" width="10.42578125" style="39" customWidth="1"/>
    <col min="15862" max="16081" width="9.28515625" style="39"/>
    <col min="16082" max="16082" width="16.7109375" style="39" customWidth="1"/>
    <col min="16083" max="16106" width="9.28515625" style="39" customWidth="1"/>
    <col min="16107" max="16107" width="9.7109375" style="39" customWidth="1"/>
    <col min="16108" max="16108" width="10.28515625" style="39" customWidth="1"/>
    <col min="16109" max="16109" width="10.7109375" style="39" customWidth="1"/>
    <col min="16110" max="16110" width="10" style="39" customWidth="1"/>
    <col min="16111" max="16111" width="10.28515625" style="39" customWidth="1"/>
    <col min="16112" max="16112" width="12" style="39" customWidth="1"/>
    <col min="16113" max="16114" width="9.28515625" style="39" customWidth="1"/>
    <col min="16115" max="16116" width="9.28515625" style="39"/>
    <col min="16117" max="16117" width="10.42578125" style="39" customWidth="1"/>
    <col min="16118" max="16384" width="9.28515625" style="39"/>
  </cols>
  <sheetData>
    <row r="1" spans="1:49" s="41" customFormat="1" ht="18.75" x14ac:dyDescent="0.3">
      <c r="A1" s="216" t="s">
        <v>108</v>
      </c>
      <c r="B1" s="226" t="s">
        <v>109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191"/>
      <c r="R1" s="191"/>
      <c r="S1" s="191"/>
      <c r="T1" s="191"/>
      <c r="U1" s="191"/>
      <c r="V1" s="191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</row>
    <row r="2" spans="1:49" s="41" customFormat="1" ht="18.75" x14ac:dyDescent="0.3">
      <c r="A2" s="216"/>
      <c r="B2" s="227" t="s">
        <v>142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</row>
    <row r="3" spans="1:49" s="41" customFormat="1" ht="18.75" x14ac:dyDescent="0.3">
      <c r="A3" s="222" t="s">
        <v>191</v>
      </c>
      <c r="B3" s="223" t="s">
        <v>190</v>
      </c>
      <c r="C3" s="225" t="s">
        <v>152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80" t="s">
        <v>153</v>
      </c>
      <c r="O3" s="180"/>
      <c r="P3" s="180"/>
      <c r="Q3" s="180"/>
      <c r="R3" s="180"/>
      <c r="S3" s="180"/>
      <c r="T3" s="180"/>
      <c r="U3" s="180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</row>
    <row r="4" spans="1:49" s="32" customFormat="1" ht="18.75" x14ac:dyDescent="0.3">
      <c r="A4" s="194"/>
      <c r="B4" s="224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80">
        <v>2018</v>
      </c>
      <c r="O4" s="198"/>
      <c r="P4" s="198"/>
      <c r="Q4" s="198"/>
      <c r="R4" s="198"/>
      <c r="S4" s="198"/>
      <c r="T4" s="198"/>
      <c r="U4" s="198"/>
      <c r="V4" s="199"/>
      <c r="W4" s="199"/>
      <c r="X4" s="199"/>
      <c r="Y4" s="199"/>
      <c r="Z4" s="180">
        <v>2019</v>
      </c>
      <c r="AA4" s="198"/>
      <c r="AB4" s="198"/>
      <c r="AC4" s="198"/>
      <c r="AD4" s="198"/>
      <c r="AE4" s="198"/>
      <c r="AF4" s="198"/>
      <c r="AG4" s="198"/>
      <c r="AH4" s="199"/>
      <c r="AI4" s="199"/>
      <c r="AJ4" s="199"/>
      <c r="AK4" s="199"/>
      <c r="AL4" s="180">
        <v>2020</v>
      </c>
      <c r="AM4" s="198"/>
      <c r="AN4" s="198"/>
      <c r="AO4" s="198"/>
      <c r="AP4" s="198"/>
      <c r="AQ4" s="198"/>
      <c r="AR4" s="198"/>
      <c r="AS4" s="198"/>
      <c r="AT4" s="199"/>
      <c r="AU4" s="199"/>
      <c r="AV4" s="199"/>
      <c r="AW4" s="199"/>
    </row>
    <row r="5" spans="1:49" s="38" customFormat="1" ht="15" x14ac:dyDescent="0.25">
      <c r="A5" s="194"/>
      <c r="B5" s="224"/>
      <c r="C5" s="14">
        <v>2010</v>
      </c>
      <c r="D5" s="14">
        <v>2011</v>
      </c>
      <c r="E5" s="70">
        <v>2012</v>
      </c>
      <c r="F5" s="70">
        <v>2013</v>
      </c>
      <c r="G5" s="70">
        <v>2014</v>
      </c>
      <c r="H5" s="70">
        <v>2015</v>
      </c>
      <c r="I5" s="70">
        <v>2016</v>
      </c>
      <c r="J5" s="70">
        <v>2017</v>
      </c>
      <c r="K5" s="70">
        <v>2018</v>
      </c>
      <c r="L5" s="70">
        <v>2019</v>
      </c>
      <c r="M5" s="40" t="s">
        <v>210</v>
      </c>
      <c r="N5" s="101" t="s">
        <v>93</v>
      </c>
      <c r="O5" s="101" t="s">
        <v>94</v>
      </c>
      <c r="P5" s="101" t="s">
        <v>95</v>
      </c>
      <c r="Q5" s="101" t="s">
        <v>96</v>
      </c>
      <c r="R5" s="101" t="s">
        <v>0</v>
      </c>
      <c r="S5" s="101" t="s">
        <v>194</v>
      </c>
      <c r="T5" s="101" t="s">
        <v>195</v>
      </c>
      <c r="U5" s="101" t="s">
        <v>201</v>
      </c>
      <c r="V5" s="101" t="s">
        <v>213</v>
      </c>
      <c r="W5" s="101" t="s">
        <v>214</v>
      </c>
      <c r="X5" s="101" t="s">
        <v>215</v>
      </c>
      <c r="Y5" s="101" t="s">
        <v>216</v>
      </c>
      <c r="Z5" s="101" t="s">
        <v>93</v>
      </c>
      <c r="AA5" s="101" t="s">
        <v>94</v>
      </c>
      <c r="AB5" s="101" t="s">
        <v>95</v>
      </c>
      <c r="AC5" s="101" t="s">
        <v>96</v>
      </c>
      <c r="AD5" s="101" t="s">
        <v>0</v>
      </c>
      <c r="AE5" s="101" t="s">
        <v>194</v>
      </c>
      <c r="AF5" s="101" t="s">
        <v>195</v>
      </c>
      <c r="AG5" s="101" t="s">
        <v>201</v>
      </c>
      <c r="AH5" s="101" t="s">
        <v>213</v>
      </c>
      <c r="AI5" s="101" t="s">
        <v>214</v>
      </c>
      <c r="AJ5" s="101" t="s">
        <v>215</v>
      </c>
      <c r="AK5" s="101" t="s">
        <v>216</v>
      </c>
      <c r="AL5" s="101" t="s">
        <v>93</v>
      </c>
      <c r="AM5" s="101" t="s">
        <v>94</v>
      </c>
      <c r="AN5" s="101" t="s">
        <v>95</v>
      </c>
      <c r="AO5" s="101" t="s">
        <v>96</v>
      </c>
      <c r="AP5" s="101" t="s">
        <v>0</v>
      </c>
      <c r="AQ5" s="101" t="s">
        <v>194</v>
      </c>
      <c r="AR5" s="101" t="s">
        <v>195</v>
      </c>
      <c r="AS5" s="101" t="s">
        <v>201</v>
      </c>
      <c r="AT5" s="101" t="s">
        <v>213</v>
      </c>
      <c r="AU5" s="101" t="s">
        <v>214</v>
      </c>
      <c r="AV5" s="101" t="s">
        <v>215</v>
      </c>
      <c r="AW5" s="101" t="s">
        <v>216</v>
      </c>
    </row>
    <row r="6" spans="1:49" s="48" customFormat="1" x14ac:dyDescent="0.2">
      <c r="A6" s="25" t="s">
        <v>110</v>
      </c>
      <c r="B6" s="42" t="s">
        <v>74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35">
        <v>0</v>
      </c>
      <c r="J6" s="46">
        <v>0</v>
      </c>
      <c r="K6" s="46">
        <f>SUM(N6:Y6)</f>
        <v>0</v>
      </c>
      <c r="L6" s="46">
        <f>SUM(Z6:AK6)</f>
        <v>0</v>
      </c>
      <c r="M6" s="35">
        <f>SUM(AL6:AW6)</f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v>0</v>
      </c>
      <c r="AB6" s="108">
        <v>0</v>
      </c>
      <c r="AC6" s="108">
        <v>0</v>
      </c>
      <c r="AD6" s="108">
        <v>0</v>
      </c>
      <c r="AE6" s="108">
        <v>0</v>
      </c>
      <c r="AF6" s="108">
        <v>0</v>
      </c>
      <c r="AG6" s="108">
        <v>0</v>
      </c>
      <c r="AH6" s="108">
        <v>0</v>
      </c>
      <c r="AI6" s="108">
        <v>0</v>
      </c>
      <c r="AJ6" s="108">
        <v>0</v>
      </c>
      <c r="AK6" s="108">
        <v>0</v>
      </c>
      <c r="AL6" s="108">
        <v>0</v>
      </c>
      <c r="AM6" s="108">
        <v>0</v>
      </c>
      <c r="AN6" s="108">
        <v>0</v>
      </c>
      <c r="AO6" s="108">
        <v>0</v>
      </c>
      <c r="AP6" s="108">
        <v>0</v>
      </c>
      <c r="AQ6" s="108">
        <v>0</v>
      </c>
      <c r="AR6" s="108">
        <v>0</v>
      </c>
      <c r="AS6" s="108">
        <v>0</v>
      </c>
      <c r="AT6" s="108">
        <v>0</v>
      </c>
      <c r="AU6" s="108">
        <v>0</v>
      </c>
      <c r="AV6" s="108">
        <v>0</v>
      </c>
      <c r="AW6" s="108">
        <v>0</v>
      </c>
    </row>
    <row r="7" spans="1:49" s="48" customFormat="1" x14ac:dyDescent="0.2">
      <c r="A7" s="25"/>
      <c r="B7" s="42" t="s">
        <v>75</v>
      </c>
      <c r="C7" s="46">
        <v>5966.54</v>
      </c>
      <c r="D7" s="46">
        <v>17378.580000000002</v>
      </c>
      <c r="E7" s="46">
        <v>1596.98</v>
      </c>
      <c r="F7" s="46">
        <v>41038.960000000006</v>
      </c>
      <c r="G7" s="46">
        <v>36613.47</v>
      </c>
      <c r="H7" s="46">
        <v>6390.4599999999991</v>
      </c>
      <c r="I7" s="35">
        <v>2998.8199999999997</v>
      </c>
      <c r="J7" s="46">
        <v>49587.510000000009</v>
      </c>
      <c r="K7" s="46">
        <f t="shared" ref="K7:K29" si="0">SUM(N7:Y7)</f>
        <v>2296.14</v>
      </c>
      <c r="L7" s="46">
        <f>SUM(Z7:AK7)</f>
        <v>27244.35</v>
      </c>
      <c r="M7" s="35">
        <f t="shared" ref="M7:M26" si="1">SUM(AL7:AW7)</f>
        <v>33890.559999999998</v>
      </c>
      <c r="N7" s="108">
        <v>0</v>
      </c>
      <c r="O7" s="108">
        <v>0</v>
      </c>
      <c r="P7" s="108">
        <v>757.01</v>
      </c>
      <c r="Q7" s="108">
        <v>0</v>
      </c>
      <c r="R7" s="108">
        <v>469.32</v>
      </c>
      <c r="S7" s="108">
        <v>0</v>
      </c>
      <c r="T7" s="108">
        <v>708.38</v>
      </c>
      <c r="U7" s="108"/>
      <c r="V7" s="108"/>
      <c r="W7" s="108">
        <v>361.43</v>
      </c>
      <c r="X7" s="108"/>
      <c r="Y7" s="108"/>
      <c r="Z7" s="108"/>
      <c r="AA7" s="108"/>
      <c r="AB7" s="108">
        <v>957.06000000000006</v>
      </c>
      <c r="AC7" s="108">
        <v>0</v>
      </c>
      <c r="AD7" s="108">
        <v>0</v>
      </c>
      <c r="AE7" s="108">
        <v>0</v>
      </c>
      <c r="AF7" s="108">
        <v>4044.54</v>
      </c>
      <c r="AG7" s="108">
        <v>0</v>
      </c>
      <c r="AH7" s="108">
        <v>0</v>
      </c>
      <c r="AI7" s="108">
        <v>0</v>
      </c>
      <c r="AJ7" s="108">
        <v>17819.18</v>
      </c>
      <c r="AK7" s="108">
        <v>4423.5700000000006</v>
      </c>
      <c r="AL7" s="108">
        <v>0</v>
      </c>
      <c r="AM7" s="108">
        <v>16152.02</v>
      </c>
      <c r="AN7" s="108">
        <v>0</v>
      </c>
      <c r="AO7" s="108">
        <v>15822.08</v>
      </c>
      <c r="AP7" s="108">
        <v>0</v>
      </c>
      <c r="AQ7" s="108">
        <v>0</v>
      </c>
      <c r="AR7" s="164">
        <v>0</v>
      </c>
      <c r="AS7" s="164">
        <v>0</v>
      </c>
      <c r="AT7" s="164">
        <v>1916.46</v>
      </c>
      <c r="AU7" s="164">
        <v>0</v>
      </c>
      <c r="AV7" s="164">
        <v>0</v>
      </c>
      <c r="AW7" s="164">
        <v>0</v>
      </c>
    </row>
    <row r="8" spans="1:49" s="48" customFormat="1" x14ac:dyDescent="0.2">
      <c r="A8" s="154"/>
      <c r="B8" s="3" t="s">
        <v>104</v>
      </c>
      <c r="C8" s="47">
        <v>-5966.54</v>
      </c>
      <c r="D8" s="47">
        <v>-17378.580000000002</v>
      </c>
      <c r="E8" s="47">
        <v>-1596.98</v>
      </c>
      <c r="F8" s="47">
        <v>-41038.960000000006</v>
      </c>
      <c r="G8" s="47">
        <v>-36613.47</v>
      </c>
      <c r="H8" s="47">
        <v>-6390.4599999999991</v>
      </c>
      <c r="I8" s="45">
        <v>-2998.8199999999997</v>
      </c>
      <c r="J8" s="47">
        <v>-49587.510000000009</v>
      </c>
      <c r="K8" s="47">
        <f t="shared" si="0"/>
        <v>-2296.14</v>
      </c>
      <c r="L8" s="47">
        <f t="shared" ref="L7:L29" si="2">SUM(Z8:AK8)</f>
        <v>-27244.35</v>
      </c>
      <c r="M8" s="45">
        <f t="shared" si="1"/>
        <v>-33890.559999999998</v>
      </c>
      <c r="N8" s="109">
        <v>0</v>
      </c>
      <c r="O8" s="109">
        <v>0</v>
      </c>
      <c r="P8" s="109">
        <v>-757.01</v>
      </c>
      <c r="Q8" s="109">
        <v>0</v>
      </c>
      <c r="R8" s="109">
        <v>-469.32</v>
      </c>
      <c r="S8" s="109">
        <v>0</v>
      </c>
      <c r="T8" s="109">
        <v>-708.38</v>
      </c>
      <c r="U8" s="109">
        <v>0</v>
      </c>
      <c r="V8" s="109">
        <v>0</v>
      </c>
      <c r="W8" s="109">
        <v>-361.43</v>
      </c>
      <c r="X8" s="109">
        <v>0</v>
      </c>
      <c r="Y8" s="109">
        <v>0</v>
      </c>
      <c r="Z8" s="109">
        <v>0</v>
      </c>
      <c r="AA8" s="109">
        <v>0</v>
      </c>
      <c r="AB8" s="109">
        <v>-957.06000000000006</v>
      </c>
      <c r="AC8" s="109">
        <v>0</v>
      </c>
      <c r="AD8" s="109">
        <v>0</v>
      </c>
      <c r="AE8" s="109">
        <v>0</v>
      </c>
      <c r="AF8" s="109">
        <v>-4044.54</v>
      </c>
      <c r="AG8" s="109">
        <v>0</v>
      </c>
      <c r="AH8" s="109">
        <v>0</v>
      </c>
      <c r="AI8" s="109">
        <v>0</v>
      </c>
      <c r="AJ8" s="109">
        <v>-17819.18</v>
      </c>
      <c r="AK8" s="109">
        <v>-4423.5700000000006</v>
      </c>
      <c r="AL8" s="109">
        <v>0</v>
      </c>
      <c r="AM8" s="109">
        <v>-16152.02</v>
      </c>
      <c r="AN8" s="109">
        <v>0</v>
      </c>
      <c r="AO8" s="109">
        <v>-15822.08</v>
      </c>
      <c r="AP8" s="109">
        <v>0</v>
      </c>
      <c r="AQ8" s="109">
        <v>0</v>
      </c>
      <c r="AR8" s="43">
        <f>AR6-AR7</f>
        <v>0</v>
      </c>
      <c r="AS8" s="43">
        <f t="shared" ref="AS8:AW8" si="3">AS6-AS7</f>
        <v>0</v>
      </c>
      <c r="AT8" s="43">
        <f t="shared" si="3"/>
        <v>-1916.46</v>
      </c>
      <c r="AU8" s="43">
        <f t="shared" si="3"/>
        <v>0</v>
      </c>
      <c r="AV8" s="43">
        <f t="shared" si="3"/>
        <v>0</v>
      </c>
      <c r="AW8" s="43">
        <f t="shared" si="3"/>
        <v>0</v>
      </c>
    </row>
    <row r="9" spans="1:49" s="48" customFormat="1" x14ac:dyDescent="0.2">
      <c r="A9" s="25" t="s">
        <v>111</v>
      </c>
      <c r="B9" s="42" t="s">
        <v>74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35">
        <v>0</v>
      </c>
      <c r="J9" s="46">
        <v>0</v>
      </c>
      <c r="K9" s="46">
        <f t="shared" si="0"/>
        <v>0</v>
      </c>
      <c r="L9" s="46">
        <f t="shared" si="2"/>
        <v>50</v>
      </c>
      <c r="M9" s="35">
        <f t="shared" si="1"/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50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08">
        <v>0</v>
      </c>
      <c r="AP9" s="108">
        <v>0</v>
      </c>
      <c r="AQ9" s="108">
        <v>0</v>
      </c>
      <c r="AR9" s="108">
        <v>0</v>
      </c>
      <c r="AS9" s="108">
        <v>0</v>
      </c>
      <c r="AT9" s="108">
        <v>0</v>
      </c>
      <c r="AU9" s="108">
        <v>0</v>
      </c>
      <c r="AV9" s="108">
        <v>0</v>
      </c>
      <c r="AW9" s="108">
        <v>0</v>
      </c>
    </row>
    <row r="10" spans="1:49" s="48" customFormat="1" x14ac:dyDescent="0.2">
      <c r="A10" s="25"/>
      <c r="B10" s="42" t="s">
        <v>75</v>
      </c>
      <c r="C10" s="46">
        <v>608848.75999999931</v>
      </c>
      <c r="D10" s="46">
        <v>666746.36999999953</v>
      </c>
      <c r="E10" s="46">
        <v>605891.20000000042</v>
      </c>
      <c r="F10" s="46">
        <v>706611.33000000031</v>
      </c>
      <c r="G10" s="46">
        <v>1082101.7599999995</v>
      </c>
      <c r="H10" s="46">
        <v>1304874.0700000003</v>
      </c>
      <c r="I10" s="46">
        <v>1058600.5899999992</v>
      </c>
      <c r="J10" s="46">
        <v>1621398.3799999994</v>
      </c>
      <c r="K10" s="46">
        <f t="shared" si="0"/>
        <v>851460.99199999985</v>
      </c>
      <c r="L10" s="46">
        <f t="shared" si="2"/>
        <v>1157341.5899999999</v>
      </c>
      <c r="M10" s="35">
        <f t="shared" si="1"/>
        <v>1187628.7900000003</v>
      </c>
      <c r="N10" s="108">
        <v>90310.409999999989</v>
      </c>
      <c r="O10" s="108">
        <v>58484.9</v>
      </c>
      <c r="P10" s="108">
        <v>132462.872</v>
      </c>
      <c r="Q10" s="108">
        <v>30752.720000000001</v>
      </c>
      <c r="R10" s="108">
        <v>58721.84</v>
      </c>
      <c r="S10" s="108">
        <v>43234.36</v>
      </c>
      <c r="T10" s="108">
        <v>15236.48</v>
      </c>
      <c r="U10" s="108">
        <v>81484</v>
      </c>
      <c r="V10" s="108">
        <v>22732.190000000002</v>
      </c>
      <c r="W10" s="108">
        <v>81842.00999999998</v>
      </c>
      <c r="X10" s="108">
        <v>53185.710000000006</v>
      </c>
      <c r="Y10" s="108">
        <v>183013.5</v>
      </c>
      <c r="Z10" s="108">
        <v>31370.44</v>
      </c>
      <c r="AA10" s="108">
        <v>114417.1</v>
      </c>
      <c r="AB10" s="108">
        <v>127891.26</v>
      </c>
      <c r="AC10" s="108">
        <v>58305.91</v>
      </c>
      <c r="AD10" s="108">
        <v>34911.54</v>
      </c>
      <c r="AE10" s="108">
        <v>61844.290000000008</v>
      </c>
      <c r="AF10" s="108">
        <v>38223.4</v>
      </c>
      <c r="AG10" s="108">
        <v>91098.75</v>
      </c>
      <c r="AH10" s="108">
        <v>158610.14000000001</v>
      </c>
      <c r="AI10" s="108">
        <v>243663.17000000007</v>
      </c>
      <c r="AJ10" s="108">
        <v>4189.3500000000004</v>
      </c>
      <c r="AK10" s="108">
        <v>192816.24</v>
      </c>
      <c r="AL10" s="108">
        <v>197.91</v>
      </c>
      <c r="AM10" s="108">
        <v>222342.69999999998</v>
      </c>
      <c r="AN10" s="108">
        <v>0</v>
      </c>
      <c r="AO10" s="108">
        <v>48642.5</v>
      </c>
      <c r="AP10" s="108">
        <v>198775.28000000003</v>
      </c>
      <c r="AQ10" s="108">
        <v>93921.430000000008</v>
      </c>
      <c r="AR10" s="164">
        <v>114584.65999999999</v>
      </c>
      <c r="AS10" s="108">
        <v>0</v>
      </c>
      <c r="AT10" s="164">
        <v>82282.679999999993</v>
      </c>
      <c r="AU10" s="164">
        <v>163106.82000000004</v>
      </c>
      <c r="AV10" s="164">
        <v>0</v>
      </c>
      <c r="AW10" s="164">
        <v>263774.81</v>
      </c>
    </row>
    <row r="11" spans="1:49" s="48" customFormat="1" x14ac:dyDescent="0.2">
      <c r="A11" s="154"/>
      <c r="B11" s="3" t="s">
        <v>104</v>
      </c>
      <c r="C11" s="47">
        <v>-608848.75999999931</v>
      </c>
      <c r="D11" s="47">
        <v>-666746.36999999953</v>
      </c>
      <c r="E11" s="47">
        <v>-605891.20000000042</v>
      </c>
      <c r="F11" s="47">
        <v>-706611.33000000031</v>
      </c>
      <c r="G11" s="47">
        <v>-1082101.7599999995</v>
      </c>
      <c r="H11" s="47">
        <v>-1304874.0700000003</v>
      </c>
      <c r="I11" s="47">
        <v>-1058600.5899999992</v>
      </c>
      <c r="J11" s="47">
        <v>-1621398.3799999994</v>
      </c>
      <c r="K11" s="47">
        <f t="shared" si="0"/>
        <v>-851460.99199999985</v>
      </c>
      <c r="L11" s="47">
        <f t="shared" si="2"/>
        <v>-1157291.5899999999</v>
      </c>
      <c r="M11" s="45">
        <f t="shared" si="1"/>
        <v>-1187628.7900000003</v>
      </c>
      <c r="N11" s="109">
        <v>-90310.409999999989</v>
      </c>
      <c r="O11" s="109">
        <v>-58484.9</v>
      </c>
      <c r="P11" s="109">
        <v>-132462.872</v>
      </c>
      <c r="Q11" s="109">
        <v>-30752.720000000001</v>
      </c>
      <c r="R11" s="109">
        <v>-58721.84</v>
      </c>
      <c r="S11" s="109">
        <v>-43234.36</v>
      </c>
      <c r="T11" s="109">
        <v>-15236.48</v>
      </c>
      <c r="U11" s="109">
        <v>-81484</v>
      </c>
      <c r="V11" s="109">
        <v>-22732.190000000002</v>
      </c>
      <c r="W11" s="109">
        <v>-81842.00999999998</v>
      </c>
      <c r="X11" s="109">
        <v>-53185.710000000006</v>
      </c>
      <c r="Y11" s="109">
        <v>-183013.5</v>
      </c>
      <c r="Z11" s="109">
        <v>-31370.44</v>
      </c>
      <c r="AA11" s="109">
        <v>-114417.1</v>
      </c>
      <c r="AB11" s="109">
        <v>-127891.26</v>
      </c>
      <c r="AC11" s="109">
        <v>-58305.91</v>
      </c>
      <c r="AD11" s="109">
        <v>-34861.54</v>
      </c>
      <c r="AE11" s="109">
        <v>-61844.290000000008</v>
      </c>
      <c r="AF11" s="109">
        <v>-38223.4</v>
      </c>
      <c r="AG11" s="109">
        <v>-91098.75</v>
      </c>
      <c r="AH11" s="109">
        <v>-158610.14000000001</v>
      </c>
      <c r="AI11" s="109">
        <v>-243663.17000000007</v>
      </c>
      <c r="AJ11" s="109">
        <v>-4189.3500000000004</v>
      </c>
      <c r="AK11" s="109">
        <v>-192816.24</v>
      </c>
      <c r="AL11" s="109">
        <v>-197.91</v>
      </c>
      <c r="AM11" s="109">
        <v>-222342.69999999998</v>
      </c>
      <c r="AN11" s="109">
        <v>0</v>
      </c>
      <c r="AO11" s="109">
        <v>-48642.5</v>
      </c>
      <c r="AP11" s="109">
        <v>-198775.28000000003</v>
      </c>
      <c r="AQ11" s="109">
        <v>-93921.43</v>
      </c>
      <c r="AR11" s="43">
        <f>AR9-AR10</f>
        <v>-114584.65999999999</v>
      </c>
      <c r="AS11" s="43">
        <f t="shared" ref="AS11" si="4">AS9-AS10</f>
        <v>0</v>
      </c>
      <c r="AT11" s="43">
        <f t="shared" ref="AT11" si="5">AT9-AT10</f>
        <v>-82282.679999999993</v>
      </c>
      <c r="AU11" s="43">
        <f t="shared" ref="AU11" si="6">AU9-AU10</f>
        <v>-163106.82000000004</v>
      </c>
      <c r="AV11" s="43">
        <f t="shared" ref="AV11" si="7">AV9-AV10</f>
        <v>0</v>
      </c>
      <c r="AW11" s="43">
        <f t="shared" ref="AW11" si="8">AW9-AW10</f>
        <v>-263774.81</v>
      </c>
    </row>
    <row r="12" spans="1:49" s="48" customFormat="1" x14ac:dyDescent="0.2">
      <c r="A12" s="73" t="s">
        <v>112</v>
      </c>
      <c r="B12" s="42" t="s">
        <v>74</v>
      </c>
      <c r="C12" s="46">
        <v>365179.17000000004</v>
      </c>
      <c r="D12" s="46">
        <v>50</v>
      </c>
      <c r="E12" s="46">
        <v>0</v>
      </c>
      <c r="F12" s="46">
        <v>0</v>
      </c>
      <c r="G12" s="46">
        <v>0</v>
      </c>
      <c r="H12" s="46">
        <v>50</v>
      </c>
      <c r="I12" s="46">
        <v>0</v>
      </c>
      <c r="J12" s="46">
        <v>0</v>
      </c>
      <c r="K12" s="46">
        <f t="shared" si="0"/>
        <v>0</v>
      </c>
      <c r="L12" s="46">
        <f t="shared" si="2"/>
        <v>450</v>
      </c>
      <c r="M12" s="35">
        <f t="shared" si="1"/>
        <v>150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450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34">
        <v>150</v>
      </c>
      <c r="AS12" s="108">
        <v>0</v>
      </c>
      <c r="AT12" s="108">
        <v>0</v>
      </c>
      <c r="AU12" s="108">
        <v>0</v>
      </c>
      <c r="AV12" s="108">
        <v>0</v>
      </c>
      <c r="AW12" s="108">
        <v>0</v>
      </c>
    </row>
    <row r="13" spans="1:49" s="48" customFormat="1" x14ac:dyDescent="0.2">
      <c r="A13" s="73"/>
      <c r="B13" s="42" t="s">
        <v>75</v>
      </c>
      <c r="C13" s="46">
        <v>10190860.683000002</v>
      </c>
      <c r="D13" s="46">
        <v>12747538.649999933</v>
      </c>
      <c r="E13" s="46">
        <v>8001730.6000000173</v>
      </c>
      <c r="F13" s="46">
        <v>8253592.8999999715</v>
      </c>
      <c r="G13" s="46">
        <v>10282598.460000036</v>
      </c>
      <c r="H13" s="46">
        <v>26111689.589999951</v>
      </c>
      <c r="I13" s="46">
        <v>9361443.7800000198</v>
      </c>
      <c r="J13" s="46">
        <v>10402003.860000011</v>
      </c>
      <c r="K13" s="46">
        <f t="shared" si="0"/>
        <v>8126414.0899999971</v>
      </c>
      <c r="L13" s="46">
        <f t="shared" si="2"/>
        <v>13864700.189999999</v>
      </c>
      <c r="M13" s="35">
        <f t="shared" si="1"/>
        <v>15720635.02</v>
      </c>
      <c r="N13" s="108">
        <v>944787.11000000138</v>
      </c>
      <c r="O13" s="108">
        <v>451246.95999999979</v>
      </c>
      <c r="P13" s="108">
        <v>810660.04999999923</v>
      </c>
      <c r="Q13" s="108">
        <v>578780.89999999944</v>
      </c>
      <c r="R13" s="108">
        <v>848470.89999999979</v>
      </c>
      <c r="S13" s="108">
        <v>537306.10999999975</v>
      </c>
      <c r="T13" s="108">
        <v>688121.85000000021</v>
      </c>
      <c r="U13" s="108">
        <v>379085.1599999998</v>
      </c>
      <c r="V13" s="108">
        <v>541379.75000000035</v>
      </c>
      <c r="W13" s="108">
        <v>605896.5199999999</v>
      </c>
      <c r="X13" s="108">
        <v>644622.60999999929</v>
      </c>
      <c r="Y13" s="108">
        <v>1096056.1699999983</v>
      </c>
      <c r="Z13" s="108">
        <v>1939903.6400000001</v>
      </c>
      <c r="AA13" s="108">
        <v>818688.67</v>
      </c>
      <c r="AB13" s="108">
        <v>1268138.2200000004</v>
      </c>
      <c r="AC13" s="108">
        <v>1807267.6699999995</v>
      </c>
      <c r="AD13" s="108">
        <v>1132155.6900000009</v>
      </c>
      <c r="AE13" s="108">
        <v>889492.4100000005</v>
      </c>
      <c r="AF13" s="108">
        <v>827413.71000000159</v>
      </c>
      <c r="AG13" s="108">
        <v>1165869.4499999981</v>
      </c>
      <c r="AH13" s="108">
        <v>1427907.9300000002</v>
      </c>
      <c r="AI13" s="108">
        <v>1126695.8099999996</v>
      </c>
      <c r="AJ13" s="108">
        <v>1194930.3700000001</v>
      </c>
      <c r="AK13" s="108">
        <v>266236.61999999982</v>
      </c>
      <c r="AL13" s="161">
        <v>1442144.8899999997</v>
      </c>
      <c r="AM13" s="161">
        <v>1180789.5699999982</v>
      </c>
      <c r="AN13" s="161">
        <v>228351.47</v>
      </c>
      <c r="AO13" s="161">
        <v>1040669.06</v>
      </c>
      <c r="AP13" s="161">
        <v>742589.49000000011</v>
      </c>
      <c r="AQ13" s="161">
        <v>693548.03999999911</v>
      </c>
      <c r="AR13" s="164">
        <v>987471.05000000016</v>
      </c>
      <c r="AS13" s="164">
        <v>1065233</v>
      </c>
      <c r="AT13" s="164">
        <v>611793.46999999951</v>
      </c>
      <c r="AU13" s="164">
        <v>1221494.1800000018</v>
      </c>
      <c r="AV13" s="164">
        <v>896019.25000000151</v>
      </c>
      <c r="AW13" s="164">
        <v>5610531.5499999998</v>
      </c>
    </row>
    <row r="14" spans="1:49" s="48" customFormat="1" x14ac:dyDescent="0.2">
      <c r="A14" s="23"/>
      <c r="B14" s="3" t="s">
        <v>104</v>
      </c>
      <c r="C14" s="47">
        <v>-9825681.5130000021</v>
      </c>
      <c r="D14" s="47">
        <v>-12747488.649999933</v>
      </c>
      <c r="E14" s="47">
        <v>-8001730.6000000173</v>
      </c>
      <c r="F14" s="47">
        <v>-8253592.8999999715</v>
      </c>
      <c r="G14" s="47">
        <v>-10282598.460000036</v>
      </c>
      <c r="H14" s="47">
        <v>-26111639.589999951</v>
      </c>
      <c r="I14" s="47">
        <v>-9361443.7800000198</v>
      </c>
      <c r="J14" s="47">
        <v>-10402003.860000011</v>
      </c>
      <c r="K14" s="47">
        <f t="shared" si="0"/>
        <v>-8126414.0899999971</v>
      </c>
      <c r="L14" s="47">
        <f t="shared" si="2"/>
        <v>-13864250.189999999</v>
      </c>
      <c r="M14" s="45">
        <f t="shared" si="1"/>
        <v>-15720485.02</v>
      </c>
      <c r="N14" s="109">
        <v>-944787.11000000138</v>
      </c>
      <c r="O14" s="109">
        <v>-451246.95999999979</v>
      </c>
      <c r="P14" s="109">
        <v>-810660.04999999923</v>
      </c>
      <c r="Q14" s="109">
        <v>-578780.89999999944</v>
      </c>
      <c r="R14" s="109">
        <v>-848470.89999999979</v>
      </c>
      <c r="S14" s="109">
        <v>-537306.10999999975</v>
      </c>
      <c r="T14" s="109">
        <v>-688121.85000000021</v>
      </c>
      <c r="U14" s="109">
        <v>-379085.1599999998</v>
      </c>
      <c r="V14" s="109">
        <v>-541379.75000000035</v>
      </c>
      <c r="W14" s="109">
        <v>-605896.5199999999</v>
      </c>
      <c r="X14" s="109">
        <v>-644622.60999999929</v>
      </c>
      <c r="Y14" s="109">
        <v>-1096056.1699999983</v>
      </c>
      <c r="Z14" s="109">
        <v>-1939903.6400000001</v>
      </c>
      <c r="AA14" s="109">
        <v>-818688.67</v>
      </c>
      <c r="AB14" s="109">
        <v>-1268138.2200000004</v>
      </c>
      <c r="AC14" s="109">
        <v>-1807267.6699999995</v>
      </c>
      <c r="AD14" s="109">
        <v>-1132155.6900000009</v>
      </c>
      <c r="AE14" s="109">
        <v>-889492.4100000005</v>
      </c>
      <c r="AF14" s="109">
        <v>-827413.71000000159</v>
      </c>
      <c r="AG14" s="109">
        <v>-1165869.4499999981</v>
      </c>
      <c r="AH14" s="109">
        <v>-1427907.9300000002</v>
      </c>
      <c r="AI14" s="109">
        <v>-1126695.8099999996</v>
      </c>
      <c r="AJ14" s="109">
        <v>-1194480.3700000001</v>
      </c>
      <c r="AK14" s="109">
        <v>-266236.61999999982</v>
      </c>
      <c r="AL14" s="109">
        <v>-1442144.8899999997</v>
      </c>
      <c r="AM14" s="109">
        <v>-1180789.5699999982</v>
      </c>
      <c r="AN14" s="109">
        <v>-228351.47</v>
      </c>
      <c r="AO14" s="109">
        <v>-1040669.06</v>
      </c>
      <c r="AP14" s="109">
        <v>-742589.49000000011</v>
      </c>
      <c r="AQ14" s="109">
        <v>-693548.03999999911</v>
      </c>
      <c r="AR14" s="43">
        <f>AR12-AR13</f>
        <v>-987321.05000000016</v>
      </c>
      <c r="AS14" s="43">
        <f t="shared" ref="AS14" si="9">AS12-AS13</f>
        <v>-1065233</v>
      </c>
      <c r="AT14" s="43">
        <f t="shared" ref="AT14" si="10">AT12-AT13</f>
        <v>-611793.46999999951</v>
      </c>
      <c r="AU14" s="43">
        <f t="shared" ref="AU14" si="11">AU12-AU13</f>
        <v>-1221494.1800000018</v>
      </c>
      <c r="AV14" s="43">
        <f t="shared" ref="AV14" si="12">AV12-AV13</f>
        <v>-896019.25000000151</v>
      </c>
      <c r="AW14" s="43">
        <f t="shared" ref="AW14" si="13">AW12-AW13</f>
        <v>-5610531.5499999998</v>
      </c>
    </row>
    <row r="15" spans="1:49" s="48" customFormat="1" x14ac:dyDescent="0.2">
      <c r="A15" s="25" t="s">
        <v>113</v>
      </c>
      <c r="B15" s="42" t="s">
        <v>74</v>
      </c>
      <c r="C15" s="33">
        <v>16603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46">
        <f t="shared" si="0"/>
        <v>0</v>
      </c>
      <c r="L15" s="46">
        <f t="shared" si="2"/>
        <v>0</v>
      </c>
      <c r="M15" s="35">
        <f t="shared" si="1"/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</row>
    <row r="16" spans="1:49" s="48" customFormat="1" x14ac:dyDescent="0.2">
      <c r="A16" s="25"/>
      <c r="B16" s="42" t="s">
        <v>75</v>
      </c>
      <c r="C16" s="33">
        <v>73233.430000000022</v>
      </c>
      <c r="D16" s="33">
        <v>182898.30999999997</v>
      </c>
      <c r="E16" s="33">
        <v>336643.5</v>
      </c>
      <c r="F16" s="33">
        <v>1978680.0299999986</v>
      </c>
      <c r="G16" s="33">
        <v>965999.52000000095</v>
      </c>
      <c r="H16" s="33">
        <v>206991.83999999988</v>
      </c>
      <c r="I16" s="33">
        <v>228470.45000000007</v>
      </c>
      <c r="J16" s="33">
        <v>752150.72999999986</v>
      </c>
      <c r="K16" s="46">
        <f t="shared" si="0"/>
        <v>350.52</v>
      </c>
      <c r="L16" s="46">
        <f t="shared" si="2"/>
        <v>71573.56</v>
      </c>
      <c r="M16" s="35">
        <f t="shared" si="1"/>
        <v>63170.3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350.52</v>
      </c>
      <c r="Y16" s="108">
        <v>0</v>
      </c>
      <c r="Z16" s="108">
        <v>524.78</v>
      </c>
      <c r="AA16" s="108">
        <v>51.67</v>
      </c>
      <c r="AB16" s="108">
        <v>0</v>
      </c>
      <c r="AC16" s="108">
        <v>0</v>
      </c>
      <c r="AD16" s="108">
        <v>0</v>
      </c>
      <c r="AE16" s="108">
        <v>0</v>
      </c>
      <c r="AF16" s="108">
        <v>14739.529999999999</v>
      </c>
      <c r="AG16" s="108">
        <v>0</v>
      </c>
      <c r="AH16" s="108">
        <v>0</v>
      </c>
      <c r="AI16" s="108">
        <v>19589.61</v>
      </c>
      <c r="AJ16" s="108">
        <v>30883.09</v>
      </c>
      <c r="AK16" s="108">
        <v>5784.8799999999992</v>
      </c>
      <c r="AL16" s="108">
        <v>0</v>
      </c>
      <c r="AM16" s="108">
        <v>7048.8899999999994</v>
      </c>
      <c r="AN16" s="108">
        <v>0</v>
      </c>
      <c r="AO16" s="108">
        <v>0</v>
      </c>
      <c r="AP16" s="108">
        <v>40078</v>
      </c>
      <c r="AQ16" s="108">
        <v>0</v>
      </c>
      <c r="AR16" s="34">
        <v>0</v>
      </c>
      <c r="AS16" s="34">
        <v>0</v>
      </c>
      <c r="AT16" s="39">
        <v>0</v>
      </c>
      <c r="AU16" s="39">
        <v>0</v>
      </c>
      <c r="AV16" s="39">
        <v>0</v>
      </c>
      <c r="AW16" s="164">
        <v>16043.41</v>
      </c>
    </row>
    <row r="17" spans="1:49" s="48" customFormat="1" x14ac:dyDescent="0.2">
      <c r="A17" s="154"/>
      <c r="B17" s="3" t="s">
        <v>104</v>
      </c>
      <c r="C17" s="64">
        <v>-56630.430000000022</v>
      </c>
      <c r="D17" s="64">
        <v>-182898.30999999997</v>
      </c>
      <c r="E17" s="64">
        <v>-336643.5</v>
      </c>
      <c r="F17" s="64">
        <v>-1978680.0299999986</v>
      </c>
      <c r="G17" s="64">
        <v>-965999.52000000095</v>
      </c>
      <c r="H17" s="64">
        <v>-206991.83999999988</v>
      </c>
      <c r="I17" s="64">
        <v>-228470.45000000007</v>
      </c>
      <c r="J17" s="64">
        <v>-752150.72999999986</v>
      </c>
      <c r="K17" s="47">
        <f t="shared" si="0"/>
        <v>-350.52</v>
      </c>
      <c r="L17" s="47">
        <f t="shared" si="2"/>
        <v>-71573.56</v>
      </c>
      <c r="M17" s="45">
        <f t="shared" si="1"/>
        <v>-63170.3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-350.52</v>
      </c>
      <c r="Y17" s="109">
        <v>0</v>
      </c>
      <c r="Z17" s="109">
        <v>-524.78</v>
      </c>
      <c r="AA17" s="109">
        <v>-51.67</v>
      </c>
      <c r="AB17" s="109">
        <v>0</v>
      </c>
      <c r="AC17" s="109">
        <v>0</v>
      </c>
      <c r="AD17" s="109">
        <v>0</v>
      </c>
      <c r="AE17" s="109">
        <v>0</v>
      </c>
      <c r="AF17" s="109">
        <v>-14739.529999999999</v>
      </c>
      <c r="AG17" s="109">
        <v>0</v>
      </c>
      <c r="AH17" s="109">
        <v>0</v>
      </c>
      <c r="AI17" s="109">
        <v>-19589.61</v>
      </c>
      <c r="AJ17" s="109">
        <v>-30883.09</v>
      </c>
      <c r="AK17" s="109">
        <v>-5784.8799999999992</v>
      </c>
      <c r="AL17" s="109">
        <v>0</v>
      </c>
      <c r="AM17" s="109">
        <v>-7048.8899999999994</v>
      </c>
      <c r="AN17" s="109">
        <v>0</v>
      </c>
      <c r="AO17" s="109">
        <v>0</v>
      </c>
      <c r="AP17" s="109">
        <v>-40078</v>
      </c>
      <c r="AQ17" s="109">
        <v>0</v>
      </c>
      <c r="AR17" s="43">
        <f>AR15-AR16</f>
        <v>0</v>
      </c>
      <c r="AS17" s="43">
        <f t="shared" ref="AS17" si="14">AS15-AS16</f>
        <v>0</v>
      </c>
      <c r="AT17" s="43">
        <f t="shared" ref="AT17" si="15">AT15-AT16</f>
        <v>0</v>
      </c>
      <c r="AU17" s="43">
        <f t="shared" ref="AU17" si="16">AU15-AU16</f>
        <v>0</v>
      </c>
      <c r="AV17" s="43">
        <f t="shared" ref="AV17" si="17">AV15-AV16</f>
        <v>0</v>
      </c>
      <c r="AW17" s="43">
        <f t="shared" ref="AW17" si="18">AW15-AW16</f>
        <v>-16043.41</v>
      </c>
    </row>
    <row r="18" spans="1:49" x14ac:dyDescent="0.2">
      <c r="A18" s="73" t="s">
        <v>114</v>
      </c>
      <c r="B18" s="42" t="s">
        <v>74</v>
      </c>
      <c r="C18" s="33">
        <v>195359</v>
      </c>
      <c r="D18" s="33">
        <v>243166.21999999997</v>
      </c>
      <c r="E18" s="33">
        <v>39539</v>
      </c>
      <c r="F18" s="33">
        <v>44256</v>
      </c>
      <c r="G18" s="33">
        <v>267711</v>
      </c>
      <c r="H18" s="33">
        <v>282625.45000000007</v>
      </c>
      <c r="I18" s="33">
        <v>306326.36054000002</v>
      </c>
      <c r="J18" s="33">
        <v>273105.36124653748</v>
      </c>
      <c r="K18" s="46">
        <f t="shared" si="0"/>
        <v>248364.56</v>
      </c>
      <c r="L18" s="46">
        <f t="shared" si="2"/>
        <v>404089.12</v>
      </c>
      <c r="M18" s="35">
        <f t="shared" si="1"/>
        <v>69332.44</v>
      </c>
      <c r="N18" s="108">
        <v>18436.440000000002</v>
      </c>
      <c r="O18" s="108">
        <v>200</v>
      </c>
      <c r="P18" s="108">
        <v>10506.68</v>
      </c>
      <c r="Q18" s="108">
        <v>27277.239999999998</v>
      </c>
      <c r="R18" s="108">
        <v>1982.64</v>
      </c>
      <c r="S18" s="108">
        <v>20044.2</v>
      </c>
      <c r="T18" s="108">
        <v>17201.560000000001</v>
      </c>
      <c r="U18" s="108">
        <v>14217.92</v>
      </c>
      <c r="V18" s="108">
        <v>10502.44</v>
      </c>
      <c r="W18" s="108">
        <v>30925.120000000003</v>
      </c>
      <c r="X18" s="108">
        <v>47775.840000000011</v>
      </c>
      <c r="Y18" s="108">
        <v>49294.479999999996</v>
      </c>
      <c r="Z18" s="108">
        <v>20827.160000000003</v>
      </c>
      <c r="AA18" s="108">
        <v>13087.8</v>
      </c>
      <c r="AB18" s="108">
        <v>38528.199999999997</v>
      </c>
      <c r="AC18" s="108">
        <v>29097.720000000005</v>
      </c>
      <c r="AD18" s="108">
        <v>61543.199999999997</v>
      </c>
      <c r="AE18" s="108">
        <v>25975.24</v>
      </c>
      <c r="AF18" s="108">
        <v>37148.080000000002</v>
      </c>
      <c r="AG18" s="108">
        <v>52314.080000000002</v>
      </c>
      <c r="AH18" s="108">
        <v>29971.200000000004</v>
      </c>
      <c r="AI18" s="108">
        <v>42343.92</v>
      </c>
      <c r="AJ18" s="108">
        <v>30518.920000000002</v>
      </c>
      <c r="AK18" s="108">
        <v>22733.600000000002</v>
      </c>
      <c r="AL18" s="108">
        <v>19532.04</v>
      </c>
      <c r="AM18" s="108">
        <v>17295.400000000001</v>
      </c>
      <c r="AN18" s="108">
        <v>6922.4800000000005</v>
      </c>
      <c r="AO18" s="108">
        <v>0</v>
      </c>
      <c r="AP18" s="108">
        <v>0</v>
      </c>
      <c r="AQ18" s="108">
        <v>11057</v>
      </c>
      <c r="AR18" s="34">
        <v>0</v>
      </c>
      <c r="AS18" s="34">
        <v>271</v>
      </c>
      <c r="AT18" s="39">
        <v>4095</v>
      </c>
      <c r="AU18" s="34">
        <v>6586.2</v>
      </c>
      <c r="AV18" s="34">
        <v>0</v>
      </c>
      <c r="AW18" s="34">
        <v>3573.3199999999997</v>
      </c>
    </row>
    <row r="19" spans="1:49" x14ac:dyDescent="0.2">
      <c r="B19" s="42" t="s">
        <v>75</v>
      </c>
      <c r="C19" s="33">
        <v>13416557.869999986</v>
      </c>
      <c r="D19" s="33">
        <v>12734964.130000066</v>
      </c>
      <c r="E19" s="33">
        <v>11267304.340000024</v>
      </c>
      <c r="F19" s="33">
        <v>10395640.499999996</v>
      </c>
      <c r="G19" s="33">
        <v>12186093.380000059</v>
      </c>
      <c r="H19" s="33">
        <v>21404922.352999926</v>
      </c>
      <c r="I19" s="33">
        <v>20871737.910000026</v>
      </c>
      <c r="J19" s="33">
        <v>21786797.789999925</v>
      </c>
      <c r="K19" s="46">
        <f t="shared" si="0"/>
        <v>20114354.620000008</v>
      </c>
      <c r="L19" s="46">
        <f t="shared" si="2"/>
        <v>30134702.809999995</v>
      </c>
      <c r="M19" s="35">
        <f t="shared" si="1"/>
        <v>29738587.079999983</v>
      </c>
      <c r="N19" s="108">
        <v>3012896.4400000046</v>
      </c>
      <c r="O19" s="108">
        <v>1397449.9299999985</v>
      </c>
      <c r="P19" s="108">
        <v>2153861.1310000001</v>
      </c>
      <c r="Q19" s="108">
        <v>1121650.2830000008</v>
      </c>
      <c r="R19" s="108">
        <v>1598480.2700000019</v>
      </c>
      <c r="S19" s="108">
        <v>1742454.2099999997</v>
      </c>
      <c r="T19" s="108">
        <v>1980937.2799999968</v>
      </c>
      <c r="U19" s="108">
        <v>1200880.040000001</v>
      </c>
      <c r="V19" s="108">
        <v>1373792.580000001</v>
      </c>
      <c r="W19" s="108">
        <v>1043970.3760000009</v>
      </c>
      <c r="X19" s="108">
        <v>1347027.4500000004</v>
      </c>
      <c r="Y19" s="108">
        <v>2140954.6300000013</v>
      </c>
      <c r="Z19" s="108">
        <v>4595029.8200000022</v>
      </c>
      <c r="AA19" s="108">
        <v>2149733.5600000005</v>
      </c>
      <c r="AB19" s="108">
        <v>2019233.5800000017</v>
      </c>
      <c r="AC19" s="108">
        <v>2104006.3899999997</v>
      </c>
      <c r="AD19" s="108">
        <v>2244696.9500000011</v>
      </c>
      <c r="AE19" s="108">
        <v>774184.41999999993</v>
      </c>
      <c r="AF19" s="108">
        <v>3931148.3099999954</v>
      </c>
      <c r="AG19" s="108">
        <v>3180852.8200000064</v>
      </c>
      <c r="AH19" s="108">
        <v>2694812.3499999992</v>
      </c>
      <c r="AI19" s="108">
        <v>1857306.299999997</v>
      </c>
      <c r="AJ19" s="108">
        <v>2175476.6599999969</v>
      </c>
      <c r="AK19" s="108">
        <v>2408221.6499999962</v>
      </c>
      <c r="AL19" s="161">
        <v>3285458.5500000077</v>
      </c>
      <c r="AM19" s="108">
        <v>2006112.5100000002</v>
      </c>
      <c r="AN19" s="161">
        <v>842571.9700000002</v>
      </c>
      <c r="AO19" s="162">
        <v>3074665.1499999971</v>
      </c>
      <c r="AP19" s="108">
        <v>2766789.3000000012</v>
      </c>
      <c r="AQ19" s="108">
        <v>2954830.3799999976</v>
      </c>
      <c r="AR19" s="164">
        <v>1865159.5800000008</v>
      </c>
      <c r="AS19" s="164">
        <v>3991831.6599999857</v>
      </c>
      <c r="AT19" s="164">
        <v>3233507.2200000044</v>
      </c>
      <c r="AU19" s="164">
        <v>2243531.5499999966</v>
      </c>
      <c r="AV19" s="164">
        <v>549098.2899999998</v>
      </c>
      <c r="AW19" s="164">
        <v>2925030.9199999962</v>
      </c>
    </row>
    <row r="20" spans="1:49" s="48" customFormat="1" x14ac:dyDescent="0.2">
      <c r="A20" s="23"/>
      <c r="B20" s="3" t="s">
        <v>104</v>
      </c>
      <c r="C20" s="64">
        <v>-13221198.869999986</v>
      </c>
      <c r="D20" s="64">
        <v>-12491797.910000065</v>
      </c>
      <c r="E20" s="64">
        <v>-11227765.340000024</v>
      </c>
      <c r="F20" s="64">
        <v>-10351384.499999996</v>
      </c>
      <c r="G20" s="64">
        <v>-11918382.380000059</v>
      </c>
      <c r="H20" s="64">
        <v>-21122296.902999926</v>
      </c>
      <c r="I20" s="64">
        <v>-20565411.549460027</v>
      </c>
      <c r="J20" s="64">
        <v>-21513692.428753387</v>
      </c>
      <c r="K20" s="47">
        <f t="shared" si="0"/>
        <v>-19865990.060000006</v>
      </c>
      <c r="L20" s="47">
        <f t="shared" si="2"/>
        <v>-29730613.690000001</v>
      </c>
      <c r="M20" s="45">
        <f t="shared" si="1"/>
        <v>-29669254.639999986</v>
      </c>
      <c r="N20" s="109">
        <v>-2994460.0000000047</v>
      </c>
      <c r="O20" s="109">
        <v>-1397249.9299999985</v>
      </c>
      <c r="P20" s="109">
        <v>-2143354.4509999999</v>
      </c>
      <c r="Q20" s="109">
        <v>-1094373.0430000008</v>
      </c>
      <c r="R20" s="109">
        <v>-1596497.630000002</v>
      </c>
      <c r="S20" s="109">
        <v>-1722410.0099999998</v>
      </c>
      <c r="T20" s="109">
        <v>-1963735.7199999967</v>
      </c>
      <c r="U20" s="109">
        <v>-1186662.120000001</v>
      </c>
      <c r="V20" s="109">
        <v>-1363290.1400000011</v>
      </c>
      <c r="W20" s="109">
        <v>-1013045.2560000009</v>
      </c>
      <c r="X20" s="109">
        <v>-1299251.6100000003</v>
      </c>
      <c r="Y20" s="109">
        <v>-2091660.1500000013</v>
      </c>
      <c r="Z20" s="109">
        <v>-4574202.660000002</v>
      </c>
      <c r="AA20" s="109">
        <v>-2136645.7600000007</v>
      </c>
      <c r="AB20" s="109">
        <v>-1980705.3800000018</v>
      </c>
      <c r="AC20" s="109">
        <v>-2074908.6699999997</v>
      </c>
      <c r="AD20" s="109">
        <v>-2183153.7500000009</v>
      </c>
      <c r="AE20" s="109">
        <v>-748209.17999999993</v>
      </c>
      <c r="AF20" s="109">
        <v>-3894000.2299999953</v>
      </c>
      <c r="AG20" s="109">
        <v>-3128538.7400000063</v>
      </c>
      <c r="AH20" s="109">
        <v>-2664841.149999999</v>
      </c>
      <c r="AI20" s="109">
        <v>-1814962.3799999971</v>
      </c>
      <c r="AJ20" s="109">
        <v>-2144957.739999997</v>
      </c>
      <c r="AK20" s="109">
        <v>-2385488.0499999961</v>
      </c>
      <c r="AL20" s="109">
        <v>-3265926.5100000077</v>
      </c>
      <c r="AM20" s="109">
        <v>-1988817.1100000003</v>
      </c>
      <c r="AN20" s="109">
        <v>-835649.49000000022</v>
      </c>
      <c r="AO20" s="109">
        <v>-3074665.1499999971</v>
      </c>
      <c r="AP20" s="109">
        <v>-2766789.3000000012</v>
      </c>
      <c r="AQ20" s="109">
        <v>-2943773.3799999976</v>
      </c>
      <c r="AR20" s="43">
        <f>AR18-AR19</f>
        <v>-1865159.5800000008</v>
      </c>
      <c r="AS20" s="43">
        <f t="shared" ref="AS20" si="19">AS18-AS19</f>
        <v>-3991560.6599999857</v>
      </c>
      <c r="AT20" s="43">
        <f t="shared" ref="AT20" si="20">AT18-AT19</f>
        <v>-3229412.2200000044</v>
      </c>
      <c r="AU20" s="43">
        <f t="shared" ref="AU20" si="21">AU18-AU19</f>
        <v>-2236945.3499999964</v>
      </c>
      <c r="AV20" s="43">
        <f t="shared" ref="AV20" si="22">AV18-AV19</f>
        <v>-549098.2899999998</v>
      </c>
      <c r="AW20" s="43">
        <f t="shared" ref="AW20" si="23">AW18-AW19</f>
        <v>-2921457.5999999964</v>
      </c>
    </row>
    <row r="21" spans="1:49" x14ac:dyDescent="0.2">
      <c r="A21" s="73" t="s">
        <v>203</v>
      </c>
      <c r="B21" s="42" t="s">
        <v>74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35">
        <v>0</v>
      </c>
      <c r="K21" s="46">
        <f t="shared" si="0"/>
        <v>0</v>
      </c>
      <c r="L21" s="46">
        <f t="shared" si="2"/>
        <v>0</v>
      </c>
      <c r="M21" s="35">
        <f t="shared" si="1"/>
        <v>0</v>
      </c>
      <c r="N21" s="46">
        <f>N24-N6-N9-N12-N15-N18</f>
        <v>0</v>
      </c>
      <c r="O21" s="46">
        <f t="shared" ref="O21:AQ21" si="24">O24-O6-O9-O12-O15-O18</f>
        <v>0</v>
      </c>
      <c r="P21" s="46">
        <f t="shared" si="24"/>
        <v>0</v>
      </c>
      <c r="Q21" s="46">
        <f t="shared" si="24"/>
        <v>0</v>
      </c>
      <c r="R21" s="46">
        <f t="shared" si="24"/>
        <v>0</v>
      </c>
      <c r="S21" s="46">
        <f t="shared" si="24"/>
        <v>0</v>
      </c>
      <c r="T21" s="46">
        <f t="shared" si="24"/>
        <v>0</v>
      </c>
      <c r="U21" s="46">
        <f t="shared" si="24"/>
        <v>0</v>
      </c>
      <c r="V21" s="46">
        <f t="shared" si="24"/>
        <v>0</v>
      </c>
      <c r="W21" s="46">
        <f t="shared" si="24"/>
        <v>0</v>
      </c>
      <c r="X21" s="46">
        <f t="shared" si="24"/>
        <v>0</v>
      </c>
      <c r="Y21" s="46">
        <f t="shared" si="24"/>
        <v>0</v>
      </c>
      <c r="Z21" s="46">
        <f t="shared" si="24"/>
        <v>0</v>
      </c>
      <c r="AA21" s="46">
        <f t="shared" si="24"/>
        <v>0</v>
      </c>
      <c r="AB21" s="46">
        <f t="shared" si="24"/>
        <v>0</v>
      </c>
      <c r="AC21" s="46">
        <f t="shared" si="24"/>
        <v>0</v>
      </c>
      <c r="AD21" s="46">
        <f t="shared" si="24"/>
        <v>0</v>
      </c>
      <c r="AE21" s="46">
        <f t="shared" si="24"/>
        <v>0</v>
      </c>
      <c r="AF21" s="46">
        <f t="shared" si="24"/>
        <v>0</v>
      </c>
      <c r="AG21" s="46">
        <f t="shared" si="24"/>
        <v>0</v>
      </c>
      <c r="AH21" s="46">
        <f t="shared" si="24"/>
        <v>0</v>
      </c>
      <c r="AI21" s="46">
        <f t="shared" si="24"/>
        <v>0</v>
      </c>
      <c r="AJ21" s="46">
        <f t="shared" si="24"/>
        <v>0</v>
      </c>
      <c r="AK21" s="46">
        <f t="shared" si="24"/>
        <v>0</v>
      </c>
      <c r="AL21" s="46">
        <f t="shared" si="24"/>
        <v>0</v>
      </c>
      <c r="AM21" s="46">
        <f t="shared" si="24"/>
        <v>0</v>
      </c>
      <c r="AN21" s="46">
        <f t="shared" si="24"/>
        <v>0</v>
      </c>
      <c r="AO21" s="46">
        <f t="shared" si="24"/>
        <v>0</v>
      </c>
      <c r="AP21" s="46">
        <f t="shared" si="24"/>
        <v>0</v>
      </c>
      <c r="AQ21" s="46">
        <f t="shared" si="24"/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</row>
    <row r="22" spans="1:49" x14ac:dyDescent="0.2">
      <c r="B22" s="42" t="s">
        <v>75</v>
      </c>
      <c r="C22" s="46">
        <v>9446.25</v>
      </c>
      <c r="D22" s="46">
        <v>950.46999999999969</v>
      </c>
      <c r="E22" s="46">
        <v>15409.53</v>
      </c>
      <c r="F22" s="46">
        <v>54915.840000000011</v>
      </c>
      <c r="G22" s="46">
        <v>7097.2000000000007</v>
      </c>
      <c r="H22" s="46">
        <v>1772.16</v>
      </c>
      <c r="I22" s="46">
        <v>72278.510000000009</v>
      </c>
      <c r="J22" s="35">
        <v>43781.69</v>
      </c>
      <c r="K22" s="46">
        <f t="shared" si="0"/>
        <v>4923018.8399999961</v>
      </c>
      <c r="L22" s="46">
        <f t="shared" si="2"/>
        <v>1596058.4000000071</v>
      </c>
      <c r="M22" s="35">
        <f t="shared" si="1"/>
        <v>2418903.2199999932</v>
      </c>
      <c r="N22" s="46">
        <f>N25-N7-N10-N13-N16-N19</f>
        <v>546551.53999999957</v>
      </c>
      <c r="O22" s="46">
        <f t="shared" ref="O22:AQ22" si="25">O25-O7-O10-O13-O16-O19</f>
        <v>104585.69000000157</v>
      </c>
      <c r="P22" s="46">
        <f t="shared" si="25"/>
        <v>663795.64999999991</v>
      </c>
      <c r="Q22" s="46">
        <f t="shared" si="25"/>
        <v>488015.34999999916</v>
      </c>
      <c r="R22" s="46">
        <f t="shared" si="25"/>
        <v>439158.77999999747</v>
      </c>
      <c r="S22" s="46">
        <f t="shared" si="25"/>
        <v>56359.389999999898</v>
      </c>
      <c r="T22" s="46">
        <f t="shared" si="25"/>
        <v>486719.400000002</v>
      </c>
      <c r="U22" s="46">
        <f t="shared" si="25"/>
        <v>629516.7799999984</v>
      </c>
      <c r="V22" s="46">
        <f t="shared" si="25"/>
        <v>676690.36999999871</v>
      </c>
      <c r="W22" s="46">
        <f t="shared" si="25"/>
        <v>105297.16999999923</v>
      </c>
      <c r="X22" s="46">
        <f t="shared" si="25"/>
        <v>658358.03999999934</v>
      </c>
      <c r="Y22" s="46">
        <f t="shared" si="25"/>
        <v>67970.680000000168</v>
      </c>
      <c r="Z22" s="46">
        <f t="shared" si="25"/>
        <v>171635.89999999758</v>
      </c>
      <c r="AA22" s="46">
        <f t="shared" si="25"/>
        <v>407551.90000000177</v>
      </c>
      <c r="AB22" s="46">
        <f t="shared" si="25"/>
        <v>209264.92999999807</v>
      </c>
      <c r="AC22" s="46">
        <f t="shared" si="25"/>
        <v>97823.610000000335</v>
      </c>
      <c r="AD22" s="46">
        <f t="shared" si="25"/>
        <v>77763.699999997392</v>
      </c>
      <c r="AE22" s="46">
        <f t="shared" si="25"/>
        <v>96841.38</v>
      </c>
      <c r="AF22" s="46">
        <f t="shared" si="25"/>
        <v>82507.600000002421</v>
      </c>
      <c r="AG22" s="46">
        <f t="shared" si="25"/>
        <v>46213.24999999674</v>
      </c>
      <c r="AH22" s="46">
        <f t="shared" si="25"/>
        <v>99780.039999999106</v>
      </c>
      <c r="AI22" s="46">
        <f t="shared" si="25"/>
        <v>61233.940000004368</v>
      </c>
      <c r="AJ22" s="46">
        <f t="shared" si="25"/>
        <v>98949.990000003483</v>
      </c>
      <c r="AK22" s="46">
        <f t="shared" si="25"/>
        <v>146492.16000000574</v>
      </c>
      <c r="AL22" s="160">
        <f t="shared" si="25"/>
        <v>9364.8199999905191</v>
      </c>
      <c r="AM22" s="160">
        <f t="shared" si="25"/>
        <v>67328.550000001211</v>
      </c>
      <c r="AN22" s="160">
        <f t="shared" si="25"/>
        <v>237732.81999999983</v>
      </c>
      <c r="AO22" s="160">
        <f t="shared" si="25"/>
        <v>1486746.0900000031</v>
      </c>
      <c r="AP22" s="160">
        <f t="shared" si="25"/>
        <v>178813.59999999544</v>
      </c>
      <c r="AQ22" s="160">
        <f t="shared" si="25"/>
        <v>302385.37000000337</v>
      </c>
      <c r="AR22" s="164">
        <v>47694.189999999988</v>
      </c>
      <c r="AS22" s="164">
        <v>0</v>
      </c>
      <c r="AT22" s="164">
        <v>21721.070000000003</v>
      </c>
      <c r="AU22" s="164">
        <v>2632.02</v>
      </c>
      <c r="AV22" s="164"/>
      <c r="AW22" s="164">
        <v>64484.689999999995</v>
      </c>
    </row>
    <row r="23" spans="1:49" s="48" customFormat="1" x14ac:dyDescent="0.2">
      <c r="A23" s="23"/>
      <c r="B23" s="3" t="s">
        <v>104</v>
      </c>
      <c r="C23" s="47">
        <v>-9446.25</v>
      </c>
      <c r="D23" s="47">
        <v>-950.46999999999969</v>
      </c>
      <c r="E23" s="47">
        <v>-15409.53</v>
      </c>
      <c r="F23" s="47">
        <v>-54915.840000000011</v>
      </c>
      <c r="G23" s="47">
        <v>-7097.2000000000007</v>
      </c>
      <c r="H23" s="47">
        <v>-1772.16</v>
      </c>
      <c r="I23" s="47">
        <v>-72278.510000000009</v>
      </c>
      <c r="J23" s="47">
        <v>-43781.69</v>
      </c>
      <c r="K23" s="47">
        <f t="shared" si="0"/>
        <v>-4923018.8399999961</v>
      </c>
      <c r="L23" s="47">
        <f t="shared" si="2"/>
        <v>-1596058.4000000071</v>
      </c>
      <c r="M23" s="45">
        <f t="shared" si="1"/>
        <v>-2418903.2199999932</v>
      </c>
      <c r="N23" s="47">
        <f>N21-N22</f>
        <v>-546551.53999999957</v>
      </c>
      <c r="O23" s="47">
        <f t="shared" ref="O23:AQ23" si="26">O21-O22</f>
        <v>-104585.69000000157</v>
      </c>
      <c r="P23" s="47">
        <f t="shared" si="26"/>
        <v>-663795.64999999991</v>
      </c>
      <c r="Q23" s="47">
        <f t="shared" si="26"/>
        <v>-488015.34999999916</v>
      </c>
      <c r="R23" s="47">
        <f t="shared" si="26"/>
        <v>-439158.77999999747</v>
      </c>
      <c r="S23" s="47">
        <f t="shared" si="26"/>
        <v>-56359.389999999898</v>
      </c>
      <c r="T23" s="47">
        <f t="shared" si="26"/>
        <v>-486719.400000002</v>
      </c>
      <c r="U23" s="47">
        <f t="shared" si="26"/>
        <v>-629516.7799999984</v>
      </c>
      <c r="V23" s="47">
        <f t="shared" si="26"/>
        <v>-676690.36999999871</v>
      </c>
      <c r="W23" s="47">
        <f t="shared" si="26"/>
        <v>-105297.16999999923</v>
      </c>
      <c r="X23" s="47">
        <f t="shared" si="26"/>
        <v>-658358.03999999934</v>
      </c>
      <c r="Y23" s="47">
        <f t="shared" si="26"/>
        <v>-67970.680000000168</v>
      </c>
      <c r="Z23" s="47">
        <f t="shared" si="26"/>
        <v>-171635.89999999758</v>
      </c>
      <c r="AA23" s="47">
        <f t="shared" si="26"/>
        <v>-407551.90000000177</v>
      </c>
      <c r="AB23" s="47">
        <f t="shared" si="26"/>
        <v>-209264.92999999807</v>
      </c>
      <c r="AC23" s="47">
        <f t="shared" si="26"/>
        <v>-97823.610000000335</v>
      </c>
      <c r="AD23" s="47">
        <f t="shared" si="26"/>
        <v>-77763.699999997392</v>
      </c>
      <c r="AE23" s="47">
        <f t="shared" si="26"/>
        <v>-96841.38</v>
      </c>
      <c r="AF23" s="47">
        <f t="shared" si="26"/>
        <v>-82507.600000002421</v>
      </c>
      <c r="AG23" s="47">
        <f t="shared" si="26"/>
        <v>-46213.24999999674</v>
      </c>
      <c r="AH23" s="47">
        <f t="shared" si="26"/>
        <v>-99780.039999999106</v>
      </c>
      <c r="AI23" s="47">
        <f t="shared" si="26"/>
        <v>-61233.940000004368</v>
      </c>
      <c r="AJ23" s="47">
        <f t="shared" si="26"/>
        <v>-98949.990000003483</v>
      </c>
      <c r="AK23" s="47">
        <f t="shared" si="26"/>
        <v>-146492.16000000574</v>
      </c>
      <c r="AL23" s="47">
        <f t="shared" si="26"/>
        <v>-9364.8199999905191</v>
      </c>
      <c r="AM23" s="47">
        <f t="shared" si="26"/>
        <v>-67328.550000001211</v>
      </c>
      <c r="AN23" s="47">
        <f t="shared" si="26"/>
        <v>-237732.81999999983</v>
      </c>
      <c r="AO23" s="47">
        <f t="shared" si="26"/>
        <v>-1486746.0900000031</v>
      </c>
      <c r="AP23" s="47">
        <f t="shared" si="26"/>
        <v>-178813.59999999544</v>
      </c>
      <c r="AQ23" s="47">
        <f t="shared" si="26"/>
        <v>-302385.37000000337</v>
      </c>
      <c r="AR23" s="43">
        <f>AR21-AR22</f>
        <v>-47694.189999999988</v>
      </c>
      <c r="AS23" s="43">
        <f t="shared" ref="AS23" si="27">AS21-AS22</f>
        <v>0</v>
      </c>
      <c r="AT23" s="43">
        <f t="shared" ref="AT23" si="28">AT21-AT22</f>
        <v>-21721.070000000003</v>
      </c>
      <c r="AU23" s="43">
        <f t="shared" ref="AU23" si="29">AU21-AU22</f>
        <v>-2632.02</v>
      </c>
      <c r="AV23" s="43">
        <f t="shared" ref="AV23" si="30">AV21-AV22</f>
        <v>0</v>
      </c>
      <c r="AW23" s="43">
        <f t="shared" ref="AW23" si="31">AW21-AW22</f>
        <v>-64484.689999999995</v>
      </c>
    </row>
    <row r="24" spans="1:49" s="48" customFormat="1" x14ac:dyDescent="0.2">
      <c r="A24" s="23" t="s">
        <v>107</v>
      </c>
      <c r="B24" s="3" t="s">
        <v>74</v>
      </c>
      <c r="C24" s="47">
        <v>577141.17000000004</v>
      </c>
      <c r="D24" s="47">
        <v>243216.21999999997</v>
      </c>
      <c r="E24" s="47">
        <v>39539</v>
      </c>
      <c r="F24" s="47">
        <v>44256</v>
      </c>
      <c r="G24" s="47">
        <v>267711</v>
      </c>
      <c r="H24" s="47">
        <v>282675.45000000007</v>
      </c>
      <c r="I24" s="47">
        <v>306326.36054000002</v>
      </c>
      <c r="J24" s="47">
        <v>273105.36124653748</v>
      </c>
      <c r="K24" s="47">
        <f t="shared" si="0"/>
        <v>248364.56</v>
      </c>
      <c r="L24" s="47">
        <f t="shared" si="2"/>
        <v>404589.12</v>
      </c>
      <c r="M24" s="45">
        <f t="shared" si="1"/>
        <v>69481.679999999993</v>
      </c>
      <c r="N24" s="36">
        <v>18436.440000000002</v>
      </c>
      <c r="O24" s="36">
        <v>200</v>
      </c>
      <c r="P24" s="36">
        <v>10506.68</v>
      </c>
      <c r="Q24" s="36">
        <v>27277.239999999998</v>
      </c>
      <c r="R24" s="36">
        <v>1982.64</v>
      </c>
      <c r="S24" s="36">
        <v>20044.2</v>
      </c>
      <c r="T24" s="36">
        <v>17201.560000000001</v>
      </c>
      <c r="U24" s="36">
        <v>14217.92</v>
      </c>
      <c r="V24" s="36">
        <v>10502.44</v>
      </c>
      <c r="W24" s="36">
        <v>30925.120000000003</v>
      </c>
      <c r="X24" s="36">
        <v>47775.840000000011</v>
      </c>
      <c r="Y24" s="36">
        <v>49294.479999999996</v>
      </c>
      <c r="Z24" s="36">
        <v>20827.160000000003</v>
      </c>
      <c r="AA24" s="36">
        <v>13087.8</v>
      </c>
      <c r="AB24" s="36">
        <v>38528.199999999997</v>
      </c>
      <c r="AC24" s="36">
        <v>29097.720000000005</v>
      </c>
      <c r="AD24" s="36">
        <v>61593.2</v>
      </c>
      <c r="AE24" s="36">
        <v>25975.24</v>
      </c>
      <c r="AF24" s="36">
        <v>37148.080000000002</v>
      </c>
      <c r="AG24" s="36">
        <v>52314.080000000002</v>
      </c>
      <c r="AH24" s="36">
        <v>29971.200000000004</v>
      </c>
      <c r="AI24" s="36">
        <v>42343.92</v>
      </c>
      <c r="AJ24" s="36">
        <v>30968.920000000002</v>
      </c>
      <c r="AK24" s="36">
        <v>22733.600000000002</v>
      </c>
      <c r="AL24" s="36">
        <v>19532.04</v>
      </c>
      <c r="AM24" s="36">
        <v>17295.400000000001</v>
      </c>
      <c r="AN24" s="36">
        <v>6922.4800000000005</v>
      </c>
      <c r="AO24" s="36">
        <v>0</v>
      </c>
      <c r="AP24" s="36">
        <v>0</v>
      </c>
      <c r="AQ24" s="36">
        <v>11057</v>
      </c>
      <c r="AR24" s="43">
        <f>SUM(AR21,AR18,AR15,AR12,AR9,AR6)</f>
        <v>150</v>
      </c>
      <c r="AS24" s="43">
        <v>270.60000000000002</v>
      </c>
      <c r="AT24" s="43">
        <v>4094.64</v>
      </c>
      <c r="AU24" s="43">
        <f t="shared" ref="AU24:AV24" si="32">SUM(AU21,AU18,AU15,AU12,AU9,AU6)</f>
        <v>6586.2</v>
      </c>
      <c r="AV24" s="43">
        <f t="shared" si="32"/>
        <v>0</v>
      </c>
      <c r="AW24" s="43">
        <f>SUM(AW21,AW18,AW15,AW12,AW9,AW6)</f>
        <v>3573.3199999999997</v>
      </c>
    </row>
    <row r="25" spans="1:49" s="48" customFormat="1" x14ac:dyDescent="0.2">
      <c r="A25" s="23"/>
      <c r="B25" s="3" t="s">
        <v>75</v>
      </c>
      <c r="C25" s="47">
        <v>24304913.532999985</v>
      </c>
      <c r="D25" s="47">
        <v>26350476.509999998</v>
      </c>
      <c r="E25" s="47">
        <v>20228576.150000043</v>
      </c>
      <c r="F25" s="47">
        <v>21430479.559999969</v>
      </c>
      <c r="G25" s="47">
        <v>24560503.790000092</v>
      </c>
      <c r="H25" s="47">
        <v>49036640.472999871</v>
      </c>
      <c r="I25" s="47">
        <v>31595530.060000047</v>
      </c>
      <c r="J25" s="47">
        <v>34655719.959999934</v>
      </c>
      <c r="K25" s="47">
        <f t="shared" si="0"/>
        <v>34017895.202</v>
      </c>
      <c r="L25" s="47">
        <f t="shared" si="2"/>
        <v>46851620.900000006</v>
      </c>
      <c r="M25" s="45">
        <f t="shared" si="1"/>
        <v>49162814.969999991</v>
      </c>
      <c r="N25" s="36">
        <v>4594545.5000000056</v>
      </c>
      <c r="O25" s="36">
        <v>2011767.4799999997</v>
      </c>
      <c r="P25" s="36">
        <v>3761536.7129999991</v>
      </c>
      <c r="Q25" s="36">
        <v>2219199.2529999996</v>
      </c>
      <c r="R25" s="36">
        <v>2945301.1099999989</v>
      </c>
      <c r="S25" s="36">
        <v>2379354.0699999994</v>
      </c>
      <c r="T25" s="36">
        <v>3171723.3899999987</v>
      </c>
      <c r="U25" s="36">
        <v>2290965.9799999991</v>
      </c>
      <c r="V25" s="36">
        <v>2614594.89</v>
      </c>
      <c r="W25" s="36">
        <v>1837367.5059999998</v>
      </c>
      <c r="X25" s="36">
        <v>2703544.3299999991</v>
      </c>
      <c r="Y25" s="36">
        <v>3487994.9799999995</v>
      </c>
      <c r="Z25" s="36">
        <v>6738464.580000001</v>
      </c>
      <c r="AA25" s="36">
        <v>3490442.9000000022</v>
      </c>
      <c r="AB25" s="36">
        <v>3625485.0500000003</v>
      </c>
      <c r="AC25" s="36">
        <v>4067403.5799999996</v>
      </c>
      <c r="AD25" s="36">
        <v>3489527.8799999994</v>
      </c>
      <c r="AE25" s="36">
        <v>1822362.5000000005</v>
      </c>
      <c r="AF25" s="36">
        <v>4898077.09</v>
      </c>
      <c r="AG25" s="36">
        <v>4484034.2700000014</v>
      </c>
      <c r="AH25" s="36">
        <v>4381110.4599999981</v>
      </c>
      <c r="AI25" s="36">
        <v>3308488.830000001</v>
      </c>
      <c r="AJ25" s="36">
        <v>3522248.6400000006</v>
      </c>
      <c r="AK25" s="36">
        <v>3023975.120000001</v>
      </c>
      <c r="AL25" s="36">
        <v>4737166.1699999981</v>
      </c>
      <c r="AM25" s="36">
        <v>3499774.2399999998</v>
      </c>
      <c r="AN25" s="36">
        <v>1308656.26</v>
      </c>
      <c r="AO25" s="36">
        <v>5666544.8799999999</v>
      </c>
      <c r="AP25" s="36">
        <v>3927045.6699999971</v>
      </c>
      <c r="AQ25" s="36">
        <v>4044685.22</v>
      </c>
      <c r="AR25" s="36">
        <v>3014909.4800000009</v>
      </c>
      <c r="AS25" s="36">
        <v>5057064.66</v>
      </c>
      <c r="AT25" s="36">
        <f t="shared" ref="AT25:AV25" si="33">SUM(AT22,AT19,AT16,AT13,AT10,AT7)</f>
        <v>3951220.9000000036</v>
      </c>
      <c r="AU25" s="36">
        <f t="shared" si="33"/>
        <v>3630764.569999998</v>
      </c>
      <c r="AV25" s="36">
        <f t="shared" si="33"/>
        <v>1445117.5400000014</v>
      </c>
      <c r="AW25" s="36">
        <f>SUM(AW22,AW19,AW16,AW13,AW10,AW7)</f>
        <v>8879865.3799999971</v>
      </c>
    </row>
    <row r="26" spans="1:49" s="48" customFormat="1" x14ac:dyDescent="0.2">
      <c r="A26" s="23"/>
      <c r="B26" s="3" t="s">
        <v>104</v>
      </c>
      <c r="C26" s="47">
        <v>-23727772.362999983</v>
      </c>
      <c r="D26" s="47">
        <v>-26107260.289999999</v>
      </c>
      <c r="E26" s="47">
        <v>-20189037.150000043</v>
      </c>
      <c r="F26" s="47">
        <v>-21386223.559999969</v>
      </c>
      <c r="G26" s="47">
        <v>-24292792.790000092</v>
      </c>
      <c r="H26" s="47">
        <v>-48753965.022999868</v>
      </c>
      <c r="I26" s="47">
        <v>-31289203.699460048</v>
      </c>
      <c r="J26" s="47">
        <v>-34382614.598753393</v>
      </c>
      <c r="K26" s="47">
        <f t="shared" si="0"/>
        <v>-33769530.64199999</v>
      </c>
      <c r="L26" s="47">
        <f t="shared" si="2"/>
        <v>-46447031.780000016</v>
      </c>
      <c r="M26" s="45">
        <f t="shared" si="1"/>
        <v>-49093333.289999992</v>
      </c>
      <c r="N26" s="45">
        <f>N24-N25</f>
        <v>-4576109.0600000052</v>
      </c>
      <c r="O26" s="45">
        <f t="shared" ref="O26:Y26" si="34">O24-O25</f>
        <v>-2011567.4799999997</v>
      </c>
      <c r="P26" s="45">
        <f t="shared" si="34"/>
        <v>-3751030.0329999989</v>
      </c>
      <c r="Q26" s="45">
        <f t="shared" si="34"/>
        <v>-2191922.0129999993</v>
      </c>
      <c r="R26" s="45">
        <f t="shared" si="34"/>
        <v>-2943318.4699999988</v>
      </c>
      <c r="S26" s="45">
        <f t="shared" si="34"/>
        <v>-2359309.8699999992</v>
      </c>
      <c r="T26" s="45">
        <f t="shared" si="34"/>
        <v>-3154521.8299999987</v>
      </c>
      <c r="U26" s="45">
        <f t="shared" si="34"/>
        <v>-2276748.0599999991</v>
      </c>
      <c r="V26" s="45">
        <f t="shared" si="34"/>
        <v>-2604092.4500000002</v>
      </c>
      <c r="W26" s="45">
        <f t="shared" si="34"/>
        <v>-1806442.3859999997</v>
      </c>
      <c r="X26" s="45">
        <f t="shared" si="34"/>
        <v>-2655768.4899999993</v>
      </c>
      <c r="Y26" s="45">
        <f t="shared" si="34"/>
        <v>-3438700.4999999995</v>
      </c>
      <c r="Z26" s="36">
        <v>-6717637.4200000009</v>
      </c>
      <c r="AA26" s="36">
        <v>-3477355.1000000024</v>
      </c>
      <c r="AB26" s="36">
        <v>-3586956.85</v>
      </c>
      <c r="AC26" s="36">
        <v>-4038305.8599999994</v>
      </c>
      <c r="AD26" s="36">
        <v>-3427934.6799999992</v>
      </c>
      <c r="AE26" s="36">
        <v>-1796387.2600000005</v>
      </c>
      <c r="AF26" s="36">
        <v>-4860929.01</v>
      </c>
      <c r="AG26" s="36">
        <v>-4431720.1900000013</v>
      </c>
      <c r="AH26" s="36">
        <v>-4351139.2599999979</v>
      </c>
      <c r="AI26" s="36">
        <v>-3266144.9100000011</v>
      </c>
      <c r="AJ26" s="36">
        <v>-3491279.7200000007</v>
      </c>
      <c r="AK26" s="36">
        <v>-3001241.5200000009</v>
      </c>
      <c r="AL26" s="36">
        <v>-4717634.129999998</v>
      </c>
      <c r="AM26" s="36">
        <v>-3482478.84</v>
      </c>
      <c r="AN26" s="36">
        <v>-1301733.78</v>
      </c>
      <c r="AO26" s="36">
        <v>-5666544.8800000027</v>
      </c>
      <c r="AP26" s="36">
        <v>-3927045.6699999971</v>
      </c>
      <c r="AQ26" s="36">
        <v>-4033628.2200000007</v>
      </c>
      <c r="AR26" s="36">
        <f>AR24-AR25</f>
        <v>-3014759.4800000009</v>
      </c>
      <c r="AS26" s="36">
        <f t="shared" ref="AS26:AW26" si="35">AS24-AS25</f>
        <v>-5056794.0600000005</v>
      </c>
      <c r="AT26" s="36">
        <f t="shared" si="35"/>
        <v>-3947126.2600000035</v>
      </c>
      <c r="AU26" s="36">
        <f t="shared" si="35"/>
        <v>-3624178.3699999978</v>
      </c>
      <c r="AV26" s="36">
        <f t="shared" si="35"/>
        <v>-1445117.5400000014</v>
      </c>
      <c r="AW26" s="36">
        <f t="shared" si="35"/>
        <v>-8876292.0599999968</v>
      </c>
    </row>
    <row r="27" spans="1:49" s="24" customFormat="1" ht="17.25" customHeight="1" x14ac:dyDescent="0.25">
      <c r="A27" s="26" t="s">
        <v>138</v>
      </c>
      <c r="B27" s="49" t="s">
        <v>74</v>
      </c>
      <c r="C27" s="27">
        <f>C18-'8_BOT_PC'!C6-'8_BOT_PC'!C27</f>
        <v>95085</v>
      </c>
      <c r="D27" s="27">
        <f>D18-'8_BOT_PC'!D6-'8_BOT_PC'!D27</f>
        <v>83310.559999999969</v>
      </c>
      <c r="E27" s="27">
        <f>E18-'8_BOT_PC'!E6-'8_BOT_PC'!E27</f>
        <v>39539</v>
      </c>
      <c r="F27" s="27">
        <f>F18-'8_BOT_PC'!F6-'8_BOT_PC'!F27</f>
        <v>44256</v>
      </c>
      <c r="G27" s="27">
        <f>G18-'8_BOT_PC'!G6-'8_BOT_PC'!G27</f>
        <v>267711</v>
      </c>
      <c r="H27" s="27">
        <f>H18-'8_BOT_PC'!H6-'8_BOT_PC'!H27</f>
        <v>215297.95000000007</v>
      </c>
      <c r="I27" s="27">
        <f>I18-'8_BOT_PC'!I6-'8_BOT_PC'!I27</f>
        <v>124206.36054000002</v>
      </c>
      <c r="J27" s="27">
        <f>J18-'8_BOT_PC'!J6-'8_BOT_PC'!J27</f>
        <v>272105.36124653748</v>
      </c>
      <c r="K27" s="156">
        <f t="shared" si="0"/>
        <v>247764.56</v>
      </c>
      <c r="L27" s="156">
        <f t="shared" si="2"/>
        <v>400649.12</v>
      </c>
      <c r="M27" s="27">
        <f t="shared" ref="M8:M29" si="36">SUM(AL27:AQ27)</f>
        <v>54806.920000000006</v>
      </c>
      <c r="N27" s="27">
        <f>N18-'8_BOT_PC'!Z6-'8_BOT_PC'!Z27</f>
        <v>18436.440000000002</v>
      </c>
      <c r="O27" s="27">
        <f>O18-'8_BOT_PC'!AA6-'8_BOT_PC'!AA27</f>
        <v>200</v>
      </c>
      <c r="P27" s="27">
        <f>P18-'8_BOT_PC'!AB6-'8_BOT_PC'!AB27</f>
        <v>10506.68</v>
      </c>
      <c r="Q27" s="27">
        <f>Q18-'8_BOT_PC'!AC6-'8_BOT_PC'!AC27</f>
        <v>27277.239999999998</v>
      </c>
      <c r="R27" s="27">
        <f>R18-'8_BOT_PC'!AD6-'8_BOT_PC'!AD27</f>
        <v>1982.64</v>
      </c>
      <c r="S27" s="27">
        <f>S18-'8_BOT_PC'!AE6-'8_BOT_PC'!AE27</f>
        <v>20044.2</v>
      </c>
      <c r="T27" s="27">
        <f>T18-'8_BOT_PC'!AF6-'8_BOT_PC'!AF27</f>
        <v>17201.560000000001</v>
      </c>
      <c r="U27" s="27">
        <f>U18-'8_BOT_PC'!AG6-'8_BOT_PC'!AG27</f>
        <v>14167.92</v>
      </c>
      <c r="V27" s="27">
        <f>V18-'8_BOT_PC'!AH6-'8_BOT_PC'!AH27</f>
        <v>10502.44</v>
      </c>
      <c r="W27" s="27">
        <f>W18-'8_BOT_PC'!AI6-'8_BOT_PC'!AI27</f>
        <v>30925.120000000003</v>
      </c>
      <c r="X27" s="27">
        <f>X18-'8_BOT_PC'!AJ6-'8_BOT_PC'!AJ27</f>
        <v>47775.840000000011</v>
      </c>
      <c r="Y27" s="27">
        <f>Y18-'8_BOT_PC'!AK6-'8_BOT_PC'!AK27</f>
        <v>48744.479999999996</v>
      </c>
      <c r="Z27" s="27">
        <f>Z18-'8_BOT_PC'!AL6-'8_BOT_PC'!AL27</f>
        <v>20827.160000000003</v>
      </c>
      <c r="AA27" s="27">
        <f>AA18-'8_BOT_PC'!AM6-'8_BOT_PC'!AM27</f>
        <v>9647.7999999999993</v>
      </c>
      <c r="AB27" s="27">
        <f>AB18-'8_BOT_PC'!AN6-'8_BOT_PC'!AN27</f>
        <v>38528.199999999997</v>
      </c>
      <c r="AC27" s="27">
        <f>AC18-'8_BOT_PC'!AO6-'8_BOT_PC'!AO27</f>
        <v>29097.720000000005</v>
      </c>
      <c r="AD27" s="27">
        <f>AD18-'8_BOT_PC'!AP6-'8_BOT_PC'!AP27</f>
        <v>61543.199999999997</v>
      </c>
      <c r="AE27" s="27">
        <f>AE18-'8_BOT_PC'!AQ6-'8_BOT_PC'!AQ27</f>
        <v>25975.24</v>
      </c>
      <c r="AF27" s="27">
        <f>AF18-'8_BOT_PC'!AR6-'8_BOT_PC'!AR27</f>
        <v>37148.080000000002</v>
      </c>
      <c r="AG27" s="27">
        <f>AG18-'8_BOT_PC'!AS6-'8_BOT_PC'!AS27</f>
        <v>52314.080000000002</v>
      </c>
      <c r="AH27" s="27">
        <f>AH18-'8_BOT_PC'!AT6-'8_BOT_PC'!AT27</f>
        <v>29971.200000000004</v>
      </c>
      <c r="AI27" s="27">
        <f>AI18-'8_BOT_PC'!AU6-'8_BOT_PC'!AU27</f>
        <v>42343.92</v>
      </c>
      <c r="AJ27" s="27">
        <f>AJ18-'8_BOT_PC'!AV6-'8_BOT_PC'!AV27</f>
        <v>30518.920000000002</v>
      </c>
      <c r="AK27" s="27">
        <f>AK18-'8_BOT_PC'!AW6-'8_BOT_PC'!AW27</f>
        <v>22733.600000000002</v>
      </c>
      <c r="AL27" s="27">
        <f>AL18-'8_BOT_PC'!AX6-'8_BOT_PC'!AX27</f>
        <v>19532.04</v>
      </c>
      <c r="AM27" s="27">
        <f>AM18-'8_BOT_PC'!AY6-'8_BOT_PC'!AY27</f>
        <v>17295.400000000001</v>
      </c>
      <c r="AN27" s="27">
        <f>AN18-'8_BOT_PC'!AZ6-'8_BOT_PC'!AZ27</f>
        <v>6922.4800000000005</v>
      </c>
      <c r="AO27" s="27">
        <f>AO18-'8_BOT_PC'!BA6-'8_BOT_PC'!BA27</f>
        <v>0</v>
      </c>
      <c r="AP27" s="27">
        <f>AP18-'8_BOT_PC'!BB6-'8_BOT_PC'!BB27</f>
        <v>0</v>
      </c>
      <c r="AQ27" s="27">
        <f>AQ18-'8_BOT_PC'!BC6-'8_BOT_PC'!BC27</f>
        <v>11057</v>
      </c>
      <c r="AR27" s="153"/>
      <c r="AS27" s="153"/>
    </row>
    <row r="28" spans="1:49" s="24" customFormat="1" ht="15" x14ac:dyDescent="0.25">
      <c r="A28" s="26"/>
      <c r="B28" s="49" t="s">
        <v>75</v>
      </c>
      <c r="C28" s="27">
        <f>C19-'8_BOT_PC'!C7-'8_BOT_PC'!C28</f>
        <v>7440220.0499999933</v>
      </c>
      <c r="D28" s="27">
        <f>D19-'8_BOT_PC'!D7-'8_BOT_PC'!D28</f>
        <v>7291088.3700000662</v>
      </c>
      <c r="E28" s="27">
        <f>E19-'8_BOT_PC'!E7-'8_BOT_PC'!E28</f>
        <v>5149946.1300000213</v>
      </c>
      <c r="F28" s="27">
        <f>F19-'8_BOT_PC'!F7-'8_BOT_PC'!F28</f>
        <v>5044973.8000000073</v>
      </c>
      <c r="G28" s="27">
        <f>G19-'8_BOT_PC'!G7-'8_BOT_PC'!G28</f>
        <v>6339916.6300000623</v>
      </c>
      <c r="H28" s="27">
        <f>H19-'8_BOT_PC'!H7-'8_BOT_PC'!H28</f>
        <v>9858827.3229999281</v>
      </c>
      <c r="I28" s="27">
        <f>I19-'8_BOT_PC'!I7-'8_BOT_PC'!I28</f>
        <v>9565444.6000000238</v>
      </c>
      <c r="J28" s="27">
        <f>J19-'8_BOT_PC'!J7-'8_BOT_PC'!J28</f>
        <v>10611287.759999912</v>
      </c>
      <c r="K28" s="156">
        <f t="shared" si="0"/>
        <v>3420823.1900000051</v>
      </c>
      <c r="L28" s="156">
        <f t="shared" si="2"/>
        <v>14916123.969999995</v>
      </c>
      <c r="M28" s="27">
        <f t="shared" si="36"/>
        <v>14930427.860000003</v>
      </c>
      <c r="N28" s="27">
        <f>N19-'8_BOT_PC'!Z7-'8_BOT_PC'!Z28</f>
        <v>1586654.1100000041</v>
      </c>
      <c r="O28" s="27">
        <f>O19-'8_BOT_PC'!AA7-'8_BOT_PC'!AA28</f>
        <v>1573.0399999979563</v>
      </c>
      <c r="P28" s="27">
        <f>P19-'8_BOT_PC'!AB7-'8_BOT_PC'!AB28</f>
        <v>1101913.7510000004</v>
      </c>
      <c r="Q28" s="27">
        <f>Q19-'8_BOT_PC'!AC7-'8_BOT_PC'!AC28</f>
        <v>-239498.4969999991</v>
      </c>
      <c r="R28" s="27">
        <f>R19-'8_BOT_PC'!AD7-'8_BOT_PC'!AD28</f>
        <v>312379.84000000253</v>
      </c>
      <c r="S28" s="27">
        <f>S19-'8_BOT_PC'!AE7-'8_BOT_PC'!AE28</f>
        <v>1422610.7199999997</v>
      </c>
      <c r="T28" s="27">
        <f>T19-'8_BOT_PC'!AF7-'8_BOT_PC'!AF28</f>
        <v>-416725.67000000324</v>
      </c>
      <c r="U28" s="27">
        <f>U19-'8_BOT_PC'!AG7-'8_BOT_PC'!AG28</f>
        <v>-480847.38000000059</v>
      </c>
      <c r="V28" s="27">
        <f>V19-'8_BOT_PC'!AH7-'8_BOT_PC'!AH28</f>
        <v>-397373.04999999842</v>
      </c>
      <c r="W28" s="27">
        <f>W19-'8_BOT_PC'!AI7-'8_BOT_PC'!AI28</f>
        <v>-90597.463999999862</v>
      </c>
      <c r="X28" s="27">
        <f>X19-'8_BOT_PC'!AJ7-'8_BOT_PC'!AJ28</f>
        <v>-96385.459999999672</v>
      </c>
      <c r="Y28" s="27">
        <f>Y19-'8_BOT_PC'!AK7-'8_BOT_PC'!AK28</f>
        <v>717119.2500000007</v>
      </c>
      <c r="Z28" s="27">
        <f>Z19-'8_BOT_PC'!AL7-'8_BOT_PC'!AL28</f>
        <v>2002273.5200000023</v>
      </c>
      <c r="AA28" s="27">
        <f>AA19-'8_BOT_PC'!AM7-'8_BOT_PC'!AM28</f>
        <v>1449546.6400000004</v>
      </c>
      <c r="AB28" s="27">
        <f>AB19-'8_BOT_PC'!AN7-'8_BOT_PC'!AN28</f>
        <v>1790524.8500000017</v>
      </c>
      <c r="AC28" s="27">
        <f>AC19-'8_BOT_PC'!AO7-'8_BOT_PC'!AO28</f>
        <v>777800.86999999941</v>
      </c>
      <c r="AD28" s="27">
        <f>AD19-'8_BOT_PC'!AP7-'8_BOT_PC'!AP28</f>
        <v>756130.77000000142</v>
      </c>
      <c r="AE28" s="27">
        <f>AE19-'8_BOT_PC'!AQ7-'8_BOT_PC'!AQ28</f>
        <v>-659361.12999999942</v>
      </c>
      <c r="AF28" s="27">
        <f>AF19-'8_BOT_PC'!AR7-'8_BOT_PC'!AR28</f>
        <v>3055848.4699999955</v>
      </c>
      <c r="AG28" s="27">
        <f>AG19-'8_BOT_PC'!AS7-'8_BOT_PC'!AS28</f>
        <v>1267940.9200000062</v>
      </c>
      <c r="AH28" s="27">
        <f>AH19-'8_BOT_PC'!AT7-'8_BOT_PC'!AT28</f>
        <v>1156163.7399999991</v>
      </c>
      <c r="AI28" s="27">
        <f>AI19-'8_BOT_PC'!AU7-'8_BOT_PC'!AU28</f>
        <v>501722.76999999705</v>
      </c>
      <c r="AJ28" s="27">
        <f>AJ19-'8_BOT_PC'!AV7-'8_BOT_PC'!AV28</f>
        <v>1786500.4199999971</v>
      </c>
      <c r="AK28" s="27">
        <f>AK19-'8_BOT_PC'!AW7-'8_BOT_PC'!AW28</f>
        <v>1031032.1299999959</v>
      </c>
      <c r="AL28" s="27">
        <f>AL19-'8_BOT_PC'!AX7-'8_BOT_PC'!AX28</f>
        <v>3285458.5500000077</v>
      </c>
      <c r="AM28" s="27">
        <f>AM19-'8_BOT_PC'!AY7-'8_BOT_PC'!AY28</f>
        <v>2006112.5100000002</v>
      </c>
      <c r="AN28" s="27">
        <f>AN19-'8_BOT_PC'!AZ7-'8_BOT_PC'!AZ28</f>
        <v>842571.9700000002</v>
      </c>
      <c r="AO28" s="27">
        <f>AO19-'8_BOT_PC'!BA7-'8_BOT_PC'!BA28</f>
        <v>3074665.1499999971</v>
      </c>
      <c r="AP28" s="27">
        <f>AP19-'8_BOT_PC'!BB7-'8_BOT_PC'!BB28</f>
        <v>2766789.3000000012</v>
      </c>
      <c r="AQ28" s="27">
        <f>AQ19-'8_BOT_PC'!BC7-'8_BOT_PC'!BC28</f>
        <v>2954830.3799999976</v>
      </c>
      <c r="AR28" s="153"/>
      <c r="AS28" s="153"/>
    </row>
    <row r="29" spans="1:49" s="15" customFormat="1" ht="15" x14ac:dyDescent="0.25">
      <c r="A29" s="72"/>
      <c r="B29" s="49" t="s">
        <v>104</v>
      </c>
      <c r="C29" s="27">
        <f>C27-C28</f>
        <v>-7345135.0499999933</v>
      </c>
      <c r="D29" s="27">
        <f t="shared" ref="D29:J29" si="37">D27-D28</f>
        <v>-7207777.8100000666</v>
      </c>
      <c r="E29" s="27">
        <f t="shared" si="37"/>
        <v>-5110407.1300000213</v>
      </c>
      <c r="F29" s="27">
        <f t="shared" si="37"/>
        <v>-5000717.8000000073</v>
      </c>
      <c r="G29" s="27">
        <f t="shared" si="37"/>
        <v>-6072205.6300000623</v>
      </c>
      <c r="H29" s="27">
        <f t="shared" si="37"/>
        <v>-9643529.3729999289</v>
      </c>
      <c r="I29" s="27">
        <f t="shared" si="37"/>
        <v>-9441238.2394600231</v>
      </c>
      <c r="J29" s="27">
        <f t="shared" si="37"/>
        <v>-10339182.398753375</v>
      </c>
      <c r="K29" s="156">
        <f t="shared" si="0"/>
        <v>-3173058.6300000036</v>
      </c>
      <c r="L29" s="156">
        <f t="shared" si="2"/>
        <v>-14515474.849999996</v>
      </c>
      <c r="M29" s="27">
        <f t="shared" si="36"/>
        <v>-14875620.940000003</v>
      </c>
      <c r="N29" s="27">
        <f>N27-N28</f>
        <v>-1568217.6700000041</v>
      </c>
      <c r="O29" s="27">
        <f t="shared" ref="O29:AQ29" si="38">O27-O28</f>
        <v>-1373.0399999979563</v>
      </c>
      <c r="P29" s="27">
        <f t="shared" si="38"/>
        <v>-1091407.0710000005</v>
      </c>
      <c r="Q29" s="27">
        <f t="shared" si="38"/>
        <v>266775.73699999909</v>
      </c>
      <c r="R29" s="27">
        <f t="shared" si="38"/>
        <v>-310397.20000000251</v>
      </c>
      <c r="S29" s="27">
        <f t="shared" si="38"/>
        <v>-1402566.5199999998</v>
      </c>
      <c r="T29" s="27">
        <f t="shared" si="38"/>
        <v>433927.23000000324</v>
      </c>
      <c r="U29" s="27">
        <f t="shared" si="38"/>
        <v>495015.30000000057</v>
      </c>
      <c r="V29" s="27">
        <f t="shared" si="38"/>
        <v>407875.48999999842</v>
      </c>
      <c r="W29" s="27">
        <f t="shared" si="38"/>
        <v>121522.58399999986</v>
      </c>
      <c r="X29" s="27">
        <f t="shared" si="38"/>
        <v>144161.2999999997</v>
      </c>
      <c r="Y29" s="27">
        <f t="shared" si="38"/>
        <v>-668374.77000000072</v>
      </c>
      <c r="Z29" s="27">
        <f t="shared" si="38"/>
        <v>-1981446.3600000024</v>
      </c>
      <c r="AA29" s="27">
        <f t="shared" si="38"/>
        <v>-1439898.8400000003</v>
      </c>
      <c r="AB29" s="27">
        <f t="shared" si="38"/>
        <v>-1751996.6500000018</v>
      </c>
      <c r="AC29" s="27">
        <f t="shared" si="38"/>
        <v>-748703.14999999944</v>
      </c>
      <c r="AD29" s="27">
        <f t="shared" si="38"/>
        <v>-694587.57000000146</v>
      </c>
      <c r="AE29" s="27">
        <f t="shared" si="38"/>
        <v>685336.36999999941</v>
      </c>
      <c r="AF29" s="27">
        <f t="shared" si="38"/>
        <v>-3018700.3899999955</v>
      </c>
      <c r="AG29" s="27">
        <f t="shared" si="38"/>
        <v>-1215626.8400000061</v>
      </c>
      <c r="AH29" s="27">
        <f t="shared" si="38"/>
        <v>-1126192.5399999991</v>
      </c>
      <c r="AI29" s="27">
        <f t="shared" si="38"/>
        <v>-459378.84999999707</v>
      </c>
      <c r="AJ29" s="27">
        <f t="shared" si="38"/>
        <v>-1755981.4999999972</v>
      </c>
      <c r="AK29" s="27">
        <f t="shared" si="38"/>
        <v>-1008298.529999996</v>
      </c>
      <c r="AL29" s="27">
        <f t="shared" si="38"/>
        <v>-3265926.5100000077</v>
      </c>
      <c r="AM29" s="27">
        <f t="shared" si="38"/>
        <v>-1988817.1100000003</v>
      </c>
      <c r="AN29" s="27">
        <f t="shared" si="38"/>
        <v>-835649.49000000022</v>
      </c>
      <c r="AO29" s="27">
        <f t="shared" si="38"/>
        <v>-3074665.1499999971</v>
      </c>
      <c r="AP29" s="27">
        <f t="shared" si="38"/>
        <v>-2766789.3000000012</v>
      </c>
      <c r="AQ29" s="27">
        <f t="shared" si="38"/>
        <v>-2943773.3799999976</v>
      </c>
      <c r="AR29" s="155"/>
      <c r="AS29" s="155"/>
    </row>
    <row r="30" spans="1:49" s="48" customFormat="1" ht="15" x14ac:dyDescent="0.25">
      <c r="A30" s="10"/>
      <c r="B30" s="1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1"/>
      <c r="P30" s="11"/>
      <c r="Q30" s="11"/>
      <c r="R30" s="11"/>
      <c r="S30" s="11"/>
      <c r="T30" s="11"/>
      <c r="U30" s="11"/>
      <c r="V30" s="11"/>
      <c r="W30" s="43"/>
      <c r="X30" s="43"/>
      <c r="Y30" s="44"/>
      <c r="Z30" s="4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9" ht="15" x14ac:dyDescent="0.25">
      <c r="A31" s="50" t="s">
        <v>126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 t="s">
        <v>76</v>
      </c>
      <c r="N31" s="71"/>
      <c r="O31" s="71"/>
      <c r="P31" s="71"/>
      <c r="Q31" s="59"/>
      <c r="R31" s="59"/>
      <c r="S31" s="59"/>
      <c r="T31" s="59"/>
      <c r="U31" s="59"/>
      <c r="V31" s="59"/>
    </row>
    <row r="32" spans="1:49" ht="15" x14ac:dyDescent="0.25">
      <c r="A32" s="215" t="s">
        <v>202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</row>
    <row r="33" spans="1:49" ht="15" x14ac:dyDescent="0.25">
      <c r="A33" s="212" t="s">
        <v>139</v>
      </c>
      <c r="B33" s="221"/>
      <c r="C33" s="221"/>
      <c r="D33" s="221"/>
      <c r="E33" s="221"/>
      <c r="F33" s="49"/>
      <c r="G33" s="49"/>
      <c r="H33" s="49"/>
      <c r="I33" s="49"/>
      <c r="J33" s="49"/>
      <c r="K33" s="49"/>
      <c r="L33" s="49"/>
      <c r="M33" s="167"/>
      <c r="N33" s="165"/>
      <c r="O33" s="165"/>
      <c r="P33" s="165"/>
      <c r="Q33" s="166"/>
      <c r="R33" s="49"/>
      <c r="S33" s="49"/>
      <c r="T33" s="49"/>
      <c r="U33" s="49"/>
      <c r="V33" s="49"/>
    </row>
    <row r="34" spans="1:49" x14ac:dyDescent="0.2">
      <c r="M34" s="97"/>
      <c r="N34" s="97"/>
      <c r="O34" s="97"/>
      <c r="P34" s="97"/>
      <c r="Q34" s="97"/>
    </row>
    <row r="36" spans="1:49" hidden="1" x14ac:dyDescent="0.2">
      <c r="AL36" s="39" t="b">
        <f>AL24='8_BOT_PC'!AL48</f>
        <v>1</v>
      </c>
      <c r="AM36" s="39" t="b">
        <f>AM24='8_BOT_PC'!AM48</f>
        <v>1</v>
      </c>
      <c r="AN36" s="39" t="b">
        <f>AN24='8_BOT_PC'!AN48</f>
        <v>1</v>
      </c>
      <c r="AO36" s="39" t="b">
        <f>AO24='8_BOT_PC'!AO48</f>
        <v>1</v>
      </c>
      <c r="AP36" s="39" t="b">
        <f>AP24='8_BOT_PC'!AP48</f>
        <v>1</v>
      </c>
      <c r="AQ36" s="39" t="b">
        <f>AQ24='8_BOT_PC'!AQ48</f>
        <v>1</v>
      </c>
      <c r="AR36" s="39" t="b">
        <f>AR24='8_BOT_PC'!AR48</f>
        <v>1</v>
      </c>
      <c r="AS36" s="39" t="b">
        <f>AS24='8_BOT_PC'!AS48</f>
        <v>1</v>
      </c>
      <c r="AT36" s="39" t="b">
        <f>AT24='8_BOT_PC'!AT48</f>
        <v>1</v>
      </c>
      <c r="AU36" s="39" t="b">
        <f>AU24='8_BOT_PC'!AU48</f>
        <v>1</v>
      </c>
      <c r="AV36" s="39" t="b">
        <f>AV24='8_BOT_PC'!AV48</f>
        <v>1</v>
      </c>
      <c r="AW36" s="39" t="b">
        <f>AW24='8_BOT_PC'!AW48</f>
        <v>1</v>
      </c>
    </row>
    <row r="37" spans="1:49" hidden="1" x14ac:dyDescent="0.2">
      <c r="AL37" s="39" t="b">
        <f>AL25='8_BOT_PC'!AL49</f>
        <v>1</v>
      </c>
      <c r="AM37" s="39" t="b">
        <f>AM25='8_BOT_PC'!AM49</f>
        <v>1</v>
      </c>
      <c r="AN37" s="39" t="b">
        <f>AN25='8_BOT_PC'!AN49</f>
        <v>1</v>
      </c>
      <c r="AO37" s="39" t="b">
        <f>AO25='8_BOT_PC'!AO49</f>
        <v>1</v>
      </c>
      <c r="AP37" s="39" t="b">
        <f>AP25='8_BOT_PC'!AP49</f>
        <v>1</v>
      </c>
      <c r="AQ37" s="39" t="b">
        <f>AQ25='8_BOT_PC'!AQ49</f>
        <v>1</v>
      </c>
      <c r="AR37" s="39" t="b">
        <f>AR25='8_BOT_PC'!AR49</f>
        <v>1</v>
      </c>
      <c r="AS37" s="39" t="b">
        <f>AS25='8_BOT_PC'!AS49</f>
        <v>1</v>
      </c>
      <c r="AT37" s="39" t="b">
        <f>AT25='8_BOT_PC'!AT49</f>
        <v>1</v>
      </c>
      <c r="AU37" s="39" t="b">
        <f>AU25='8_BOT_PC'!AU49</f>
        <v>1</v>
      </c>
      <c r="AV37" s="39" t="b">
        <f>AV25='8_BOT_PC'!AV49</f>
        <v>1</v>
      </c>
      <c r="AW37" s="39" t="b">
        <f>AW25='8_BOT_PC'!AW49</f>
        <v>1</v>
      </c>
    </row>
    <row r="39" spans="1:49" x14ac:dyDescent="0.2">
      <c r="AS39" s="34"/>
    </row>
  </sheetData>
  <mergeCells count="12">
    <mergeCell ref="A32:V32"/>
    <mergeCell ref="A33:E33"/>
    <mergeCell ref="A1:A2"/>
    <mergeCell ref="A3:A5"/>
    <mergeCell ref="B3:B5"/>
    <mergeCell ref="C3:M4"/>
    <mergeCell ref="N3:AW3"/>
    <mergeCell ref="N4:Y4"/>
    <mergeCell ref="Z4:AK4"/>
    <mergeCell ref="AL4:AW4"/>
    <mergeCell ref="B1:AW1"/>
    <mergeCell ref="B2:AW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1"/>
  <sheetViews>
    <sheetView tabSelected="1" workbookViewId="0">
      <pane xSplit="2" ySplit="6" topLeftCell="C14" activePane="bottomRight" state="frozen"/>
      <selection pane="topRight" activeCell="C1" sqref="C1"/>
      <selection pane="bottomLeft" activeCell="A7" sqref="A7"/>
      <selection pane="bottomRight" activeCell="W87" sqref="W87"/>
    </sheetView>
  </sheetViews>
  <sheetFormatPr defaultRowHeight="15" x14ac:dyDescent="0.25"/>
  <cols>
    <col min="1" max="1" width="10.28515625" style="38" customWidth="1"/>
    <col min="2" max="2" width="9.7109375" style="38" customWidth="1"/>
    <col min="3" max="3" width="11.28515625" style="38" customWidth="1"/>
    <col min="4" max="4" width="12.7109375" style="38" customWidth="1"/>
    <col min="5" max="5" width="9.7109375" style="38" customWidth="1"/>
    <col min="6" max="6" width="15.42578125" style="38" customWidth="1"/>
    <col min="7" max="7" width="13.28515625" style="38" customWidth="1"/>
    <col min="8" max="8" width="12.42578125" style="38" bestFit="1" customWidth="1"/>
    <col min="9" max="9" width="9.28515625" style="38"/>
    <col min="10" max="10" width="10.7109375" style="38" hidden="1" customWidth="1"/>
    <col min="11" max="11" width="11.85546875" style="38" hidden="1" customWidth="1"/>
    <col min="12" max="14" width="0" style="38" hidden="1" customWidth="1"/>
    <col min="15" max="15" width="11.85546875" style="38" hidden="1" customWidth="1"/>
    <col min="16" max="16" width="0" style="38" hidden="1" customWidth="1"/>
    <col min="17" max="182" width="9.28515625" style="38"/>
    <col min="183" max="183" width="44.28515625" style="38" customWidth="1"/>
    <col min="184" max="207" width="9.28515625" style="38" customWidth="1"/>
    <col min="208" max="208" width="0.28515625" style="38" customWidth="1"/>
    <col min="209" max="218" width="9.28515625" style="38" customWidth="1"/>
    <col min="219" max="224" width="11.42578125" style="38" customWidth="1"/>
    <col min="225" max="225" width="10.42578125" style="38" bestFit="1" customWidth="1"/>
    <col min="226" max="438" width="9.28515625" style="38"/>
    <col min="439" max="439" width="44.28515625" style="38" customWidth="1"/>
    <col min="440" max="463" width="9.28515625" style="38" customWidth="1"/>
    <col min="464" max="464" width="0.28515625" style="38" customWidth="1"/>
    <col min="465" max="474" width="9.28515625" style="38" customWidth="1"/>
    <col min="475" max="480" width="11.42578125" style="38" customWidth="1"/>
    <col min="481" max="481" width="10.42578125" style="38" bestFit="1" customWidth="1"/>
    <col min="482" max="694" width="9.28515625" style="38"/>
    <col min="695" max="695" width="44.28515625" style="38" customWidth="1"/>
    <col min="696" max="719" width="9.28515625" style="38" customWidth="1"/>
    <col min="720" max="720" width="0.28515625" style="38" customWidth="1"/>
    <col min="721" max="730" width="9.28515625" style="38" customWidth="1"/>
    <col min="731" max="736" width="11.42578125" style="38" customWidth="1"/>
    <col min="737" max="737" width="10.42578125" style="38" bestFit="1" customWidth="1"/>
    <col min="738" max="950" width="9.28515625" style="38"/>
    <col min="951" max="951" width="44.28515625" style="38" customWidth="1"/>
    <col min="952" max="975" width="9.28515625" style="38" customWidth="1"/>
    <col min="976" max="976" width="0.28515625" style="38" customWidth="1"/>
    <col min="977" max="986" width="9.28515625" style="38" customWidth="1"/>
    <col min="987" max="992" width="11.42578125" style="38" customWidth="1"/>
    <col min="993" max="993" width="10.42578125" style="38" bestFit="1" customWidth="1"/>
    <col min="994" max="1206" width="9.28515625" style="38"/>
    <col min="1207" max="1207" width="44.28515625" style="38" customWidth="1"/>
    <col min="1208" max="1231" width="9.28515625" style="38" customWidth="1"/>
    <col min="1232" max="1232" width="0.28515625" style="38" customWidth="1"/>
    <col min="1233" max="1242" width="9.28515625" style="38" customWidth="1"/>
    <col min="1243" max="1248" width="11.42578125" style="38" customWidth="1"/>
    <col min="1249" max="1249" width="10.42578125" style="38" bestFit="1" customWidth="1"/>
    <col min="1250" max="1462" width="9.28515625" style="38"/>
    <col min="1463" max="1463" width="44.28515625" style="38" customWidth="1"/>
    <col min="1464" max="1487" width="9.28515625" style="38" customWidth="1"/>
    <col min="1488" max="1488" width="0.28515625" style="38" customWidth="1"/>
    <col min="1489" max="1498" width="9.28515625" style="38" customWidth="1"/>
    <col min="1499" max="1504" width="11.42578125" style="38" customWidth="1"/>
    <col min="1505" max="1505" width="10.42578125" style="38" bestFit="1" customWidth="1"/>
    <col min="1506" max="1718" width="9.28515625" style="38"/>
    <col min="1719" max="1719" width="44.28515625" style="38" customWidth="1"/>
    <col min="1720" max="1743" width="9.28515625" style="38" customWidth="1"/>
    <col min="1744" max="1744" width="0.28515625" style="38" customWidth="1"/>
    <col min="1745" max="1754" width="9.28515625" style="38" customWidth="1"/>
    <col min="1755" max="1760" width="11.42578125" style="38" customWidth="1"/>
    <col min="1761" max="1761" width="10.42578125" style="38" bestFit="1" customWidth="1"/>
    <col min="1762" max="1974" width="9.28515625" style="38"/>
    <col min="1975" max="1975" width="44.28515625" style="38" customWidth="1"/>
    <col min="1976" max="1999" width="9.28515625" style="38" customWidth="1"/>
    <col min="2000" max="2000" width="0.28515625" style="38" customWidth="1"/>
    <col min="2001" max="2010" width="9.28515625" style="38" customWidth="1"/>
    <col min="2011" max="2016" width="11.42578125" style="38" customWidth="1"/>
    <col min="2017" max="2017" width="10.42578125" style="38" bestFit="1" customWidth="1"/>
    <col min="2018" max="2230" width="9.28515625" style="38"/>
    <col min="2231" max="2231" width="44.28515625" style="38" customWidth="1"/>
    <col min="2232" max="2255" width="9.28515625" style="38" customWidth="1"/>
    <col min="2256" max="2256" width="0.28515625" style="38" customWidth="1"/>
    <col min="2257" max="2266" width="9.28515625" style="38" customWidth="1"/>
    <col min="2267" max="2272" width="11.42578125" style="38" customWidth="1"/>
    <col min="2273" max="2273" width="10.42578125" style="38" bestFit="1" customWidth="1"/>
    <col min="2274" max="2486" width="9.28515625" style="38"/>
    <col min="2487" max="2487" width="44.28515625" style="38" customWidth="1"/>
    <col min="2488" max="2511" width="9.28515625" style="38" customWidth="1"/>
    <col min="2512" max="2512" width="0.28515625" style="38" customWidth="1"/>
    <col min="2513" max="2522" width="9.28515625" style="38" customWidth="1"/>
    <col min="2523" max="2528" width="11.42578125" style="38" customWidth="1"/>
    <col min="2529" max="2529" width="10.42578125" style="38" bestFit="1" customWidth="1"/>
    <col min="2530" max="2742" width="9.28515625" style="38"/>
    <col min="2743" max="2743" width="44.28515625" style="38" customWidth="1"/>
    <col min="2744" max="2767" width="9.28515625" style="38" customWidth="1"/>
    <col min="2768" max="2768" width="0.28515625" style="38" customWidth="1"/>
    <col min="2769" max="2778" width="9.28515625" style="38" customWidth="1"/>
    <col min="2779" max="2784" width="11.42578125" style="38" customWidth="1"/>
    <col min="2785" max="2785" width="10.42578125" style="38" bestFit="1" customWidth="1"/>
    <col min="2786" max="2998" width="9.28515625" style="38"/>
    <col min="2999" max="2999" width="44.28515625" style="38" customWidth="1"/>
    <col min="3000" max="3023" width="9.28515625" style="38" customWidth="1"/>
    <col min="3024" max="3024" width="0.28515625" style="38" customWidth="1"/>
    <col min="3025" max="3034" width="9.28515625" style="38" customWidth="1"/>
    <col min="3035" max="3040" width="11.42578125" style="38" customWidth="1"/>
    <col min="3041" max="3041" width="10.42578125" style="38" bestFit="1" customWidth="1"/>
    <col min="3042" max="3254" width="9.28515625" style="38"/>
    <col min="3255" max="3255" width="44.28515625" style="38" customWidth="1"/>
    <col min="3256" max="3279" width="9.28515625" style="38" customWidth="1"/>
    <col min="3280" max="3280" width="0.28515625" style="38" customWidth="1"/>
    <col min="3281" max="3290" width="9.28515625" style="38" customWidth="1"/>
    <col min="3291" max="3296" width="11.42578125" style="38" customWidth="1"/>
    <col min="3297" max="3297" width="10.42578125" style="38" bestFit="1" customWidth="1"/>
    <col min="3298" max="3510" width="9.28515625" style="38"/>
    <col min="3511" max="3511" width="44.28515625" style="38" customWidth="1"/>
    <col min="3512" max="3535" width="9.28515625" style="38" customWidth="1"/>
    <col min="3536" max="3536" width="0.28515625" style="38" customWidth="1"/>
    <col min="3537" max="3546" width="9.28515625" style="38" customWidth="1"/>
    <col min="3547" max="3552" width="11.42578125" style="38" customWidth="1"/>
    <col min="3553" max="3553" width="10.42578125" style="38" bestFit="1" customWidth="1"/>
    <col min="3554" max="3766" width="9.28515625" style="38"/>
    <col min="3767" max="3767" width="44.28515625" style="38" customWidth="1"/>
    <col min="3768" max="3791" width="9.28515625" style="38" customWidth="1"/>
    <col min="3792" max="3792" width="0.28515625" style="38" customWidth="1"/>
    <col min="3793" max="3802" width="9.28515625" style="38" customWidth="1"/>
    <col min="3803" max="3808" width="11.42578125" style="38" customWidth="1"/>
    <col min="3809" max="3809" width="10.42578125" style="38" bestFit="1" customWidth="1"/>
    <col min="3810" max="4022" width="9.28515625" style="38"/>
    <col min="4023" max="4023" width="44.28515625" style="38" customWidth="1"/>
    <col min="4024" max="4047" width="9.28515625" style="38" customWidth="1"/>
    <col min="4048" max="4048" width="0.28515625" style="38" customWidth="1"/>
    <col min="4049" max="4058" width="9.28515625" style="38" customWidth="1"/>
    <col min="4059" max="4064" width="11.42578125" style="38" customWidth="1"/>
    <col min="4065" max="4065" width="10.42578125" style="38" bestFit="1" customWidth="1"/>
    <col min="4066" max="4278" width="9.28515625" style="38"/>
    <col min="4279" max="4279" width="44.28515625" style="38" customWidth="1"/>
    <col min="4280" max="4303" width="9.28515625" style="38" customWidth="1"/>
    <col min="4304" max="4304" width="0.28515625" style="38" customWidth="1"/>
    <col min="4305" max="4314" width="9.28515625" style="38" customWidth="1"/>
    <col min="4315" max="4320" width="11.42578125" style="38" customWidth="1"/>
    <col min="4321" max="4321" width="10.42578125" style="38" bestFit="1" customWidth="1"/>
    <col min="4322" max="4534" width="9.28515625" style="38"/>
    <col min="4535" max="4535" width="44.28515625" style="38" customWidth="1"/>
    <col min="4536" max="4559" width="9.28515625" style="38" customWidth="1"/>
    <col min="4560" max="4560" width="0.28515625" style="38" customWidth="1"/>
    <col min="4561" max="4570" width="9.28515625" style="38" customWidth="1"/>
    <col min="4571" max="4576" width="11.42578125" style="38" customWidth="1"/>
    <col min="4577" max="4577" width="10.42578125" style="38" bestFit="1" customWidth="1"/>
    <col min="4578" max="4790" width="9.28515625" style="38"/>
    <col min="4791" max="4791" width="44.28515625" style="38" customWidth="1"/>
    <col min="4792" max="4815" width="9.28515625" style="38" customWidth="1"/>
    <col min="4816" max="4816" width="0.28515625" style="38" customWidth="1"/>
    <col min="4817" max="4826" width="9.28515625" style="38" customWidth="1"/>
    <col min="4827" max="4832" width="11.42578125" style="38" customWidth="1"/>
    <col min="4833" max="4833" width="10.42578125" style="38" bestFit="1" customWidth="1"/>
    <col min="4834" max="5046" width="9.28515625" style="38"/>
    <col min="5047" max="5047" width="44.28515625" style="38" customWidth="1"/>
    <col min="5048" max="5071" width="9.28515625" style="38" customWidth="1"/>
    <col min="5072" max="5072" width="0.28515625" style="38" customWidth="1"/>
    <col min="5073" max="5082" width="9.28515625" style="38" customWidth="1"/>
    <col min="5083" max="5088" width="11.42578125" style="38" customWidth="1"/>
    <col min="5089" max="5089" width="10.42578125" style="38" bestFit="1" customWidth="1"/>
    <col min="5090" max="5302" width="9.28515625" style="38"/>
    <col min="5303" max="5303" width="44.28515625" style="38" customWidth="1"/>
    <col min="5304" max="5327" width="9.28515625" style="38" customWidth="1"/>
    <col min="5328" max="5328" width="0.28515625" style="38" customWidth="1"/>
    <col min="5329" max="5338" width="9.28515625" style="38" customWidth="1"/>
    <col min="5339" max="5344" width="11.42578125" style="38" customWidth="1"/>
    <col min="5345" max="5345" width="10.42578125" style="38" bestFit="1" customWidth="1"/>
    <col min="5346" max="5558" width="9.28515625" style="38"/>
    <col min="5559" max="5559" width="44.28515625" style="38" customWidth="1"/>
    <col min="5560" max="5583" width="9.28515625" style="38" customWidth="1"/>
    <col min="5584" max="5584" width="0.28515625" style="38" customWidth="1"/>
    <col min="5585" max="5594" width="9.28515625" style="38" customWidth="1"/>
    <col min="5595" max="5600" width="11.42578125" style="38" customWidth="1"/>
    <col min="5601" max="5601" width="10.42578125" style="38" bestFit="1" customWidth="1"/>
    <col min="5602" max="5814" width="9.28515625" style="38"/>
    <col min="5815" max="5815" width="44.28515625" style="38" customWidth="1"/>
    <col min="5816" max="5839" width="9.28515625" style="38" customWidth="1"/>
    <col min="5840" max="5840" width="0.28515625" style="38" customWidth="1"/>
    <col min="5841" max="5850" width="9.28515625" style="38" customWidth="1"/>
    <col min="5851" max="5856" width="11.42578125" style="38" customWidth="1"/>
    <col min="5857" max="5857" width="10.42578125" style="38" bestFit="1" customWidth="1"/>
    <col min="5858" max="6070" width="9.28515625" style="38"/>
    <col min="6071" max="6071" width="44.28515625" style="38" customWidth="1"/>
    <col min="6072" max="6095" width="9.28515625" style="38" customWidth="1"/>
    <col min="6096" max="6096" width="0.28515625" style="38" customWidth="1"/>
    <col min="6097" max="6106" width="9.28515625" style="38" customWidth="1"/>
    <col min="6107" max="6112" width="11.42578125" style="38" customWidth="1"/>
    <col min="6113" max="6113" width="10.42578125" style="38" bestFit="1" customWidth="1"/>
    <col min="6114" max="6326" width="9.28515625" style="38"/>
    <col min="6327" max="6327" width="44.28515625" style="38" customWidth="1"/>
    <col min="6328" max="6351" width="9.28515625" style="38" customWidth="1"/>
    <col min="6352" max="6352" width="0.28515625" style="38" customWidth="1"/>
    <col min="6353" max="6362" width="9.28515625" style="38" customWidth="1"/>
    <col min="6363" max="6368" width="11.42578125" style="38" customWidth="1"/>
    <col min="6369" max="6369" width="10.42578125" style="38" bestFit="1" customWidth="1"/>
    <col min="6370" max="6582" width="9.28515625" style="38"/>
    <col min="6583" max="6583" width="44.28515625" style="38" customWidth="1"/>
    <col min="6584" max="6607" width="9.28515625" style="38" customWidth="1"/>
    <col min="6608" max="6608" width="0.28515625" style="38" customWidth="1"/>
    <col min="6609" max="6618" width="9.28515625" style="38" customWidth="1"/>
    <col min="6619" max="6624" width="11.42578125" style="38" customWidth="1"/>
    <col min="6625" max="6625" width="10.42578125" style="38" bestFit="1" customWidth="1"/>
    <col min="6626" max="6838" width="9.28515625" style="38"/>
    <col min="6839" max="6839" width="44.28515625" style="38" customWidth="1"/>
    <col min="6840" max="6863" width="9.28515625" style="38" customWidth="1"/>
    <col min="6864" max="6864" width="0.28515625" style="38" customWidth="1"/>
    <col min="6865" max="6874" width="9.28515625" style="38" customWidth="1"/>
    <col min="6875" max="6880" width="11.42578125" style="38" customWidth="1"/>
    <col min="6881" max="6881" width="10.42578125" style="38" bestFit="1" customWidth="1"/>
    <col min="6882" max="7094" width="9.28515625" style="38"/>
    <col min="7095" max="7095" width="44.28515625" style="38" customWidth="1"/>
    <col min="7096" max="7119" width="9.28515625" style="38" customWidth="1"/>
    <col min="7120" max="7120" width="0.28515625" style="38" customWidth="1"/>
    <col min="7121" max="7130" width="9.28515625" style="38" customWidth="1"/>
    <col min="7131" max="7136" width="11.42578125" style="38" customWidth="1"/>
    <col min="7137" max="7137" width="10.42578125" style="38" bestFit="1" customWidth="1"/>
    <col min="7138" max="7350" width="9.28515625" style="38"/>
    <col min="7351" max="7351" width="44.28515625" style="38" customWidth="1"/>
    <col min="7352" max="7375" width="9.28515625" style="38" customWidth="1"/>
    <col min="7376" max="7376" width="0.28515625" style="38" customWidth="1"/>
    <col min="7377" max="7386" width="9.28515625" style="38" customWidth="1"/>
    <col min="7387" max="7392" width="11.42578125" style="38" customWidth="1"/>
    <col min="7393" max="7393" width="10.42578125" style="38" bestFit="1" customWidth="1"/>
    <col min="7394" max="7606" width="9.28515625" style="38"/>
    <col min="7607" max="7607" width="44.28515625" style="38" customWidth="1"/>
    <col min="7608" max="7631" width="9.28515625" style="38" customWidth="1"/>
    <col min="7632" max="7632" width="0.28515625" style="38" customWidth="1"/>
    <col min="7633" max="7642" width="9.28515625" style="38" customWidth="1"/>
    <col min="7643" max="7648" width="11.42578125" style="38" customWidth="1"/>
    <col min="7649" max="7649" width="10.42578125" style="38" bestFit="1" customWidth="1"/>
    <col min="7650" max="7862" width="9.28515625" style="38"/>
    <col min="7863" max="7863" width="44.28515625" style="38" customWidth="1"/>
    <col min="7864" max="7887" width="9.28515625" style="38" customWidth="1"/>
    <col min="7888" max="7888" width="0.28515625" style="38" customWidth="1"/>
    <col min="7889" max="7898" width="9.28515625" style="38" customWidth="1"/>
    <col min="7899" max="7904" width="11.42578125" style="38" customWidth="1"/>
    <col min="7905" max="7905" width="10.42578125" style="38" bestFit="1" customWidth="1"/>
    <col min="7906" max="8118" width="9.28515625" style="38"/>
    <col min="8119" max="8119" width="44.28515625" style="38" customWidth="1"/>
    <col min="8120" max="8143" width="9.28515625" style="38" customWidth="1"/>
    <col min="8144" max="8144" width="0.28515625" style="38" customWidth="1"/>
    <col min="8145" max="8154" width="9.28515625" style="38" customWidth="1"/>
    <col min="8155" max="8160" width="11.42578125" style="38" customWidth="1"/>
    <col min="8161" max="8161" width="10.42578125" style="38" bestFit="1" customWidth="1"/>
    <col min="8162" max="8374" width="9.28515625" style="38"/>
    <col min="8375" max="8375" width="44.28515625" style="38" customWidth="1"/>
    <col min="8376" max="8399" width="9.28515625" style="38" customWidth="1"/>
    <col min="8400" max="8400" width="0.28515625" style="38" customWidth="1"/>
    <col min="8401" max="8410" width="9.28515625" style="38" customWidth="1"/>
    <col min="8411" max="8416" width="11.42578125" style="38" customWidth="1"/>
    <col min="8417" max="8417" width="10.42578125" style="38" bestFit="1" customWidth="1"/>
    <col min="8418" max="8630" width="9.28515625" style="38"/>
    <col min="8631" max="8631" width="44.28515625" style="38" customWidth="1"/>
    <col min="8632" max="8655" width="9.28515625" style="38" customWidth="1"/>
    <col min="8656" max="8656" width="0.28515625" style="38" customWidth="1"/>
    <col min="8657" max="8666" width="9.28515625" style="38" customWidth="1"/>
    <col min="8667" max="8672" width="11.42578125" style="38" customWidth="1"/>
    <col min="8673" max="8673" width="10.42578125" style="38" bestFit="1" customWidth="1"/>
    <col min="8674" max="8886" width="9.28515625" style="38"/>
    <col min="8887" max="8887" width="44.28515625" style="38" customWidth="1"/>
    <col min="8888" max="8911" width="9.28515625" style="38" customWidth="1"/>
    <col min="8912" max="8912" width="0.28515625" style="38" customWidth="1"/>
    <col min="8913" max="8922" width="9.28515625" style="38" customWidth="1"/>
    <col min="8923" max="8928" width="11.42578125" style="38" customWidth="1"/>
    <col min="8929" max="8929" width="10.42578125" style="38" bestFit="1" customWidth="1"/>
    <col min="8930" max="9142" width="9.28515625" style="38"/>
    <col min="9143" max="9143" width="44.28515625" style="38" customWidth="1"/>
    <col min="9144" max="9167" width="9.28515625" style="38" customWidth="1"/>
    <col min="9168" max="9168" width="0.28515625" style="38" customWidth="1"/>
    <col min="9169" max="9178" width="9.28515625" style="38" customWidth="1"/>
    <col min="9179" max="9184" width="11.42578125" style="38" customWidth="1"/>
    <col min="9185" max="9185" width="10.42578125" style="38" bestFit="1" customWidth="1"/>
    <col min="9186" max="9398" width="9.28515625" style="38"/>
    <col min="9399" max="9399" width="44.28515625" style="38" customWidth="1"/>
    <col min="9400" max="9423" width="9.28515625" style="38" customWidth="1"/>
    <col min="9424" max="9424" width="0.28515625" style="38" customWidth="1"/>
    <col min="9425" max="9434" width="9.28515625" style="38" customWidth="1"/>
    <col min="9435" max="9440" width="11.42578125" style="38" customWidth="1"/>
    <col min="9441" max="9441" width="10.42578125" style="38" bestFit="1" customWidth="1"/>
    <col min="9442" max="9654" width="9.28515625" style="38"/>
    <col min="9655" max="9655" width="44.28515625" style="38" customWidth="1"/>
    <col min="9656" max="9679" width="9.28515625" style="38" customWidth="1"/>
    <col min="9680" max="9680" width="0.28515625" style="38" customWidth="1"/>
    <col min="9681" max="9690" width="9.28515625" style="38" customWidth="1"/>
    <col min="9691" max="9696" width="11.42578125" style="38" customWidth="1"/>
    <col min="9697" max="9697" width="10.42578125" style="38" bestFit="1" customWidth="1"/>
    <col min="9698" max="9910" width="9.28515625" style="38"/>
    <col min="9911" max="9911" width="44.28515625" style="38" customWidth="1"/>
    <col min="9912" max="9935" width="9.28515625" style="38" customWidth="1"/>
    <col min="9936" max="9936" width="0.28515625" style="38" customWidth="1"/>
    <col min="9937" max="9946" width="9.28515625" style="38" customWidth="1"/>
    <col min="9947" max="9952" width="11.42578125" style="38" customWidth="1"/>
    <col min="9953" max="9953" width="10.42578125" style="38" bestFit="1" customWidth="1"/>
    <col min="9954" max="10166" width="9.28515625" style="38"/>
    <col min="10167" max="10167" width="44.28515625" style="38" customWidth="1"/>
    <col min="10168" max="10191" width="9.28515625" style="38" customWidth="1"/>
    <col min="10192" max="10192" width="0.28515625" style="38" customWidth="1"/>
    <col min="10193" max="10202" width="9.28515625" style="38" customWidth="1"/>
    <col min="10203" max="10208" width="11.42578125" style="38" customWidth="1"/>
    <col min="10209" max="10209" width="10.42578125" style="38" bestFit="1" customWidth="1"/>
    <col min="10210" max="10422" width="9.28515625" style="38"/>
    <col min="10423" max="10423" width="44.28515625" style="38" customWidth="1"/>
    <col min="10424" max="10447" width="9.28515625" style="38" customWidth="1"/>
    <col min="10448" max="10448" width="0.28515625" style="38" customWidth="1"/>
    <col min="10449" max="10458" width="9.28515625" style="38" customWidth="1"/>
    <col min="10459" max="10464" width="11.42578125" style="38" customWidth="1"/>
    <col min="10465" max="10465" width="10.42578125" style="38" bestFit="1" customWidth="1"/>
    <col min="10466" max="10678" width="9.28515625" style="38"/>
    <col min="10679" max="10679" width="44.28515625" style="38" customWidth="1"/>
    <col min="10680" max="10703" width="9.28515625" style="38" customWidth="1"/>
    <col min="10704" max="10704" width="0.28515625" style="38" customWidth="1"/>
    <col min="10705" max="10714" width="9.28515625" style="38" customWidth="1"/>
    <col min="10715" max="10720" width="11.42578125" style="38" customWidth="1"/>
    <col min="10721" max="10721" width="10.42578125" style="38" bestFit="1" customWidth="1"/>
    <col min="10722" max="10934" width="9.28515625" style="38"/>
    <col min="10935" max="10935" width="44.28515625" style="38" customWidth="1"/>
    <col min="10936" max="10959" width="9.28515625" style="38" customWidth="1"/>
    <col min="10960" max="10960" width="0.28515625" style="38" customWidth="1"/>
    <col min="10961" max="10970" width="9.28515625" style="38" customWidth="1"/>
    <col min="10971" max="10976" width="11.42578125" style="38" customWidth="1"/>
    <col min="10977" max="10977" width="10.42578125" style="38" bestFit="1" customWidth="1"/>
    <col min="10978" max="11190" width="9.28515625" style="38"/>
    <col min="11191" max="11191" width="44.28515625" style="38" customWidth="1"/>
    <col min="11192" max="11215" width="9.28515625" style="38" customWidth="1"/>
    <col min="11216" max="11216" width="0.28515625" style="38" customWidth="1"/>
    <col min="11217" max="11226" width="9.28515625" style="38" customWidth="1"/>
    <col min="11227" max="11232" width="11.42578125" style="38" customWidth="1"/>
    <col min="11233" max="11233" width="10.42578125" style="38" bestFit="1" customWidth="1"/>
    <col min="11234" max="11446" width="9.28515625" style="38"/>
    <col min="11447" max="11447" width="44.28515625" style="38" customWidth="1"/>
    <col min="11448" max="11471" width="9.28515625" style="38" customWidth="1"/>
    <col min="11472" max="11472" width="0.28515625" style="38" customWidth="1"/>
    <col min="11473" max="11482" width="9.28515625" style="38" customWidth="1"/>
    <col min="11483" max="11488" width="11.42578125" style="38" customWidth="1"/>
    <col min="11489" max="11489" width="10.42578125" style="38" bestFit="1" customWidth="1"/>
    <col min="11490" max="11702" width="9.28515625" style="38"/>
    <col min="11703" max="11703" width="44.28515625" style="38" customWidth="1"/>
    <col min="11704" max="11727" width="9.28515625" style="38" customWidth="1"/>
    <col min="11728" max="11728" width="0.28515625" style="38" customWidth="1"/>
    <col min="11729" max="11738" width="9.28515625" style="38" customWidth="1"/>
    <col min="11739" max="11744" width="11.42578125" style="38" customWidth="1"/>
    <col min="11745" max="11745" width="10.42578125" style="38" bestFit="1" customWidth="1"/>
    <col min="11746" max="11958" width="9.28515625" style="38"/>
    <col min="11959" max="11959" width="44.28515625" style="38" customWidth="1"/>
    <col min="11960" max="11983" width="9.28515625" style="38" customWidth="1"/>
    <col min="11984" max="11984" width="0.28515625" style="38" customWidth="1"/>
    <col min="11985" max="11994" width="9.28515625" style="38" customWidth="1"/>
    <col min="11995" max="12000" width="11.42578125" style="38" customWidth="1"/>
    <col min="12001" max="12001" width="10.42578125" style="38" bestFit="1" customWidth="1"/>
    <col min="12002" max="12214" width="9.28515625" style="38"/>
    <col min="12215" max="12215" width="44.28515625" style="38" customWidth="1"/>
    <col min="12216" max="12239" width="9.28515625" style="38" customWidth="1"/>
    <col min="12240" max="12240" width="0.28515625" style="38" customWidth="1"/>
    <col min="12241" max="12250" width="9.28515625" style="38" customWidth="1"/>
    <col min="12251" max="12256" width="11.42578125" style="38" customWidth="1"/>
    <col min="12257" max="12257" width="10.42578125" style="38" bestFit="1" customWidth="1"/>
    <col min="12258" max="12470" width="9.28515625" style="38"/>
    <col min="12471" max="12471" width="44.28515625" style="38" customWidth="1"/>
    <col min="12472" max="12495" width="9.28515625" style="38" customWidth="1"/>
    <col min="12496" max="12496" width="0.28515625" style="38" customWidth="1"/>
    <col min="12497" max="12506" width="9.28515625" style="38" customWidth="1"/>
    <col min="12507" max="12512" width="11.42578125" style="38" customWidth="1"/>
    <col min="12513" max="12513" width="10.42578125" style="38" bestFit="1" customWidth="1"/>
    <col min="12514" max="12726" width="9.28515625" style="38"/>
    <col min="12727" max="12727" width="44.28515625" style="38" customWidth="1"/>
    <col min="12728" max="12751" width="9.28515625" style="38" customWidth="1"/>
    <col min="12752" max="12752" width="0.28515625" style="38" customWidth="1"/>
    <col min="12753" max="12762" width="9.28515625" style="38" customWidth="1"/>
    <col min="12763" max="12768" width="11.42578125" style="38" customWidth="1"/>
    <col min="12769" max="12769" width="10.42578125" style="38" bestFit="1" customWidth="1"/>
    <col min="12770" max="12982" width="9.28515625" style="38"/>
    <col min="12983" max="12983" width="44.28515625" style="38" customWidth="1"/>
    <col min="12984" max="13007" width="9.28515625" style="38" customWidth="1"/>
    <col min="13008" max="13008" width="0.28515625" style="38" customWidth="1"/>
    <col min="13009" max="13018" width="9.28515625" style="38" customWidth="1"/>
    <col min="13019" max="13024" width="11.42578125" style="38" customWidth="1"/>
    <col min="13025" max="13025" width="10.42578125" style="38" bestFit="1" customWidth="1"/>
    <col min="13026" max="13238" width="9.28515625" style="38"/>
    <col min="13239" max="13239" width="44.28515625" style="38" customWidth="1"/>
    <col min="13240" max="13263" width="9.28515625" style="38" customWidth="1"/>
    <col min="13264" max="13264" width="0.28515625" style="38" customWidth="1"/>
    <col min="13265" max="13274" width="9.28515625" style="38" customWidth="1"/>
    <col min="13275" max="13280" width="11.42578125" style="38" customWidth="1"/>
    <col min="13281" max="13281" width="10.42578125" style="38" bestFit="1" customWidth="1"/>
    <col min="13282" max="13494" width="9.28515625" style="38"/>
    <col min="13495" max="13495" width="44.28515625" style="38" customWidth="1"/>
    <col min="13496" max="13519" width="9.28515625" style="38" customWidth="1"/>
    <col min="13520" max="13520" width="0.28515625" style="38" customWidth="1"/>
    <col min="13521" max="13530" width="9.28515625" style="38" customWidth="1"/>
    <col min="13531" max="13536" width="11.42578125" style="38" customWidth="1"/>
    <col min="13537" max="13537" width="10.42578125" style="38" bestFit="1" customWidth="1"/>
    <col min="13538" max="13750" width="9.28515625" style="38"/>
    <col min="13751" max="13751" width="44.28515625" style="38" customWidth="1"/>
    <col min="13752" max="13775" width="9.28515625" style="38" customWidth="1"/>
    <col min="13776" max="13776" width="0.28515625" style="38" customWidth="1"/>
    <col min="13777" max="13786" width="9.28515625" style="38" customWidth="1"/>
    <col min="13787" max="13792" width="11.42578125" style="38" customWidth="1"/>
    <col min="13793" max="13793" width="10.42578125" style="38" bestFit="1" customWidth="1"/>
    <col min="13794" max="14006" width="9.28515625" style="38"/>
    <col min="14007" max="14007" width="44.28515625" style="38" customWidth="1"/>
    <col min="14008" max="14031" width="9.28515625" style="38" customWidth="1"/>
    <col min="14032" max="14032" width="0.28515625" style="38" customWidth="1"/>
    <col min="14033" max="14042" width="9.28515625" style="38" customWidth="1"/>
    <col min="14043" max="14048" width="11.42578125" style="38" customWidth="1"/>
    <col min="14049" max="14049" width="10.42578125" style="38" bestFit="1" customWidth="1"/>
    <col min="14050" max="14262" width="9.28515625" style="38"/>
    <col min="14263" max="14263" width="44.28515625" style="38" customWidth="1"/>
    <col min="14264" max="14287" width="9.28515625" style="38" customWidth="1"/>
    <col min="14288" max="14288" width="0.28515625" style="38" customWidth="1"/>
    <col min="14289" max="14298" width="9.28515625" style="38" customWidth="1"/>
    <col min="14299" max="14304" width="11.42578125" style="38" customWidth="1"/>
    <col min="14305" max="14305" width="10.42578125" style="38" bestFit="1" customWidth="1"/>
    <col min="14306" max="14518" width="9.28515625" style="38"/>
    <col min="14519" max="14519" width="44.28515625" style="38" customWidth="1"/>
    <col min="14520" max="14543" width="9.28515625" style="38" customWidth="1"/>
    <col min="14544" max="14544" width="0.28515625" style="38" customWidth="1"/>
    <col min="14545" max="14554" width="9.28515625" style="38" customWidth="1"/>
    <col min="14555" max="14560" width="11.42578125" style="38" customWidth="1"/>
    <col min="14561" max="14561" width="10.42578125" style="38" bestFit="1" customWidth="1"/>
    <col min="14562" max="14774" width="9.28515625" style="38"/>
    <col min="14775" max="14775" width="44.28515625" style="38" customWidth="1"/>
    <col min="14776" max="14799" width="9.28515625" style="38" customWidth="1"/>
    <col min="14800" max="14800" width="0.28515625" style="38" customWidth="1"/>
    <col min="14801" max="14810" width="9.28515625" style="38" customWidth="1"/>
    <col min="14811" max="14816" width="11.42578125" style="38" customWidth="1"/>
    <col min="14817" max="14817" width="10.42578125" style="38" bestFit="1" customWidth="1"/>
    <col min="14818" max="15030" width="9.28515625" style="38"/>
    <col min="15031" max="15031" width="44.28515625" style="38" customWidth="1"/>
    <col min="15032" max="15055" width="9.28515625" style="38" customWidth="1"/>
    <col min="15056" max="15056" width="0.28515625" style="38" customWidth="1"/>
    <col min="15057" max="15066" width="9.28515625" style="38" customWidth="1"/>
    <col min="15067" max="15072" width="11.42578125" style="38" customWidth="1"/>
    <col min="15073" max="15073" width="10.42578125" style="38" bestFit="1" customWidth="1"/>
    <col min="15074" max="15286" width="9.28515625" style="38"/>
    <col min="15287" max="15287" width="44.28515625" style="38" customWidth="1"/>
    <col min="15288" max="15311" width="9.28515625" style="38" customWidth="1"/>
    <col min="15312" max="15312" width="0.28515625" style="38" customWidth="1"/>
    <col min="15313" max="15322" width="9.28515625" style="38" customWidth="1"/>
    <col min="15323" max="15328" width="11.42578125" style="38" customWidth="1"/>
    <col min="15329" max="15329" width="10.42578125" style="38" bestFit="1" customWidth="1"/>
    <col min="15330" max="15542" width="9.28515625" style="38"/>
    <col min="15543" max="15543" width="44.28515625" style="38" customWidth="1"/>
    <col min="15544" max="15567" width="9.28515625" style="38" customWidth="1"/>
    <col min="15568" max="15568" width="0.28515625" style="38" customWidth="1"/>
    <col min="15569" max="15578" width="9.28515625" style="38" customWidth="1"/>
    <col min="15579" max="15584" width="11.42578125" style="38" customWidth="1"/>
    <col min="15585" max="15585" width="10.42578125" style="38" bestFit="1" customWidth="1"/>
    <col min="15586" max="15798" width="9.28515625" style="38"/>
    <col min="15799" max="15799" width="44.28515625" style="38" customWidth="1"/>
    <col min="15800" max="15823" width="9.28515625" style="38" customWidth="1"/>
    <col min="15824" max="15824" width="0.28515625" style="38" customWidth="1"/>
    <col min="15825" max="15834" width="9.28515625" style="38" customWidth="1"/>
    <col min="15835" max="15840" width="11.42578125" style="38" customWidth="1"/>
    <col min="15841" max="15841" width="10.42578125" style="38" bestFit="1" customWidth="1"/>
    <col min="15842" max="16054" width="9.28515625" style="38"/>
    <col min="16055" max="16055" width="44.28515625" style="38" customWidth="1"/>
    <col min="16056" max="16079" width="9.28515625" style="38" customWidth="1"/>
    <col min="16080" max="16080" width="0.28515625" style="38" customWidth="1"/>
    <col min="16081" max="16090" width="9.28515625" style="38" customWidth="1"/>
    <col min="16091" max="16096" width="11.42578125" style="38" customWidth="1"/>
    <col min="16097" max="16097" width="10.42578125" style="38" bestFit="1" customWidth="1"/>
    <col min="16098" max="16372" width="9.28515625" style="38"/>
    <col min="16373" max="16384" width="9.28515625" style="38" customWidth="1"/>
  </cols>
  <sheetData>
    <row r="1" spans="1:8" s="41" customFormat="1" ht="18.75" customHeight="1" x14ac:dyDescent="0.3">
      <c r="A1" s="229" t="s">
        <v>115</v>
      </c>
      <c r="B1" s="229"/>
      <c r="C1" s="192" t="s">
        <v>116</v>
      </c>
      <c r="D1" s="199"/>
      <c r="E1" s="199"/>
      <c r="F1" s="199"/>
      <c r="G1" s="199"/>
      <c r="H1" s="199"/>
    </row>
    <row r="2" spans="1:8" s="40" customFormat="1" ht="18.75" x14ac:dyDescent="0.3">
      <c r="A2" s="233"/>
      <c r="B2" s="199"/>
      <c r="C2" s="192" t="s">
        <v>142</v>
      </c>
      <c r="D2" s="199"/>
      <c r="E2" s="199"/>
      <c r="F2" s="199"/>
      <c r="G2" s="199"/>
      <c r="H2" s="199"/>
    </row>
    <row r="3" spans="1:8" s="40" customFormat="1" x14ac:dyDescent="0.25">
      <c r="A3" s="230" t="s">
        <v>140</v>
      </c>
      <c r="B3" s="231"/>
      <c r="C3" s="67">
        <v>1</v>
      </c>
      <c r="D3" s="67">
        <v>2</v>
      </c>
      <c r="E3" s="67">
        <v>3</v>
      </c>
      <c r="F3" s="174">
        <v>4</v>
      </c>
      <c r="G3" s="199"/>
      <c r="H3" s="199"/>
    </row>
    <row r="4" spans="1:8" s="40" customFormat="1" x14ac:dyDescent="0.25">
      <c r="A4" s="231"/>
      <c r="B4" s="231"/>
      <c r="C4" s="69" t="s">
        <v>117</v>
      </c>
      <c r="D4" s="69" t="s">
        <v>118</v>
      </c>
      <c r="E4" s="69" t="s">
        <v>119</v>
      </c>
      <c r="F4" s="218" t="s">
        <v>120</v>
      </c>
      <c r="G4" s="199"/>
      <c r="H4" s="199"/>
    </row>
    <row r="5" spans="1:8" s="40" customFormat="1" ht="14.25" x14ac:dyDescent="0.2">
      <c r="A5" s="231"/>
      <c r="B5" s="231"/>
      <c r="D5" s="67">
        <v>2.1</v>
      </c>
      <c r="E5" s="67">
        <v>3.2</v>
      </c>
      <c r="F5" s="69">
        <v>4.2</v>
      </c>
      <c r="G5" s="69">
        <v>4.4000000000000004</v>
      </c>
    </row>
    <row r="6" spans="1:8" s="40" customFormat="1" ht="57" x14ac:dyDescent="0.2">
      <c r="A6" s="232" t="s">
        <v>141</v>
      </c>
      <c r="B6" s="232"/>
      <c r="D6" s="69" t="s">
        <v>121</v>
      </c>
      <c r="E6" s="69" t="s">
        <v>122</v>
      </c>
      <c r="F6" s="69" t="s">
        <v>123</v>
      </c>
      <c r="G6" s="69" t="s">
        <v>67</v>
      </c>
      <c r="H6" s="28" t="s">
        <v>124</v>
      </c>
    </row>
    <row r="7" spans="1:8" s="40" customFormat="1" ht="14.25" customHeight="1" x14ac:dyDescent="0.25">
      <c r="A7" s="174" t="s">
        <v>91</v>
      </c>
      <c r="B7" s="198"/>
      <c r="C7" s="146"/>
      <c r="D7" s="146"/>
      <c r="E7" s="146"/>
      <c r="F7" s="146"/>
      <c r="G7" s="146"/>
      <c r="H7" s="149"/>
    </row>
    <row r="8" spans="1:8" s="40" customFormat="1" ht="14.25" customHeight="1" x14ac:dyDescent="0.25">
      <c r="A8" s="38">
        <v>2010</v>
      </c>
      <c r="B8" s="68" t="s">
        <v>74</v>
      </c>
      <c r="C8" s="145">
        <v>0</v>
      </c>
      <c r="D8" s="147">
        <v>577141.17000000004</v>
      </c>
      <c r="E8" s="145">
        <v>0</v>
      </c>
      <c r="F8" s="145">
        <v>0</v>
      </c>
      <c r="G8" s="145">
        <v>0</v>
      </c>
      <c r="H8" s="147">
        <f>SUM(C8:G8)</f>
        <v>577141.17000000004</v>
      </c>
    </row>
    <row r="9" spans="1:8" s="40" customFormat="1" ht="14.25" customHeight="1" x14ac:dyDescent="0.25">
      <c r="A9" s="38"/>
      <c r="B9" s="68" t="s">
        <v>75</v>
      </c>
      <c r="C9" s="148">
        <v>661847.82999997959</v>
      </c>
      <c r="D9" s="148">
        <v>23643065.702999976</v>
      </c>
      <c r="E9" s="145">
        <v>0</v>
      </c>
      <c r="F9" s="145">
        <v>0</v>
      </c>
      <c r="G9" s="145">
        <v>0</v>
      </c>
      <c r="H9" s="147">
        <f>SUM(C9:G9)</f>
        <v>24304913.532999955</v>
      </c>
    </row>
    <row r="10" spans="1:8" s="40" customFormat="1" ht="14.25" customHeight="1" x14ac:dyDescent="0.25">
      <c r="A10" s="38">
        <v>2011</v>
      </c>
      <c r="B10" s="68" t="s">
        <v>74</v>
      </c>
      <c r="C10" s="148">
        <v>0</v>
      </c>
      <c r="D10" s="148">
        <v>243216.22</v>
      </c>
      <c r="E10" s="145">
        <v>0</v>
      </c>
      <c r="F10" s="145">
        <v>0</v>
      </c>
      <c r="G10" s="145">
        <v>0</v>
      </c>
      <c r="H10" s="147">
        <f t="shared" ref="H10:H18" si="0">SUM(C10:G10)</f>
        <v>243216.22</v>
      </c>
    </row>
    <row r="11" spans="1:8" s="40" customFormat="1" ht="14.25" customHeight="1" x14ac:dyDescent="0.25">
      <c r="A11" s="38"/>
      <c r="B11" s="68" t="s">
        <v>75</v>
      </c>
      <c r="C11" s="148">
        <v>412458.07999999984</v>
      </c>
      <c r="D11" s="148">
        <v>25938018.430000201</v>
      </c>
      <c r="E11" s="145">
        <v>0</v>
      </c>
      <c r="F11" s="145">
        <v>0</v>
      </c>
      <c r="G11" s="145">
        <v>0</v>
      </c>
      <c r="H11" s="147">
        <f t="shared" si="0"/>
        <v>26350476.510000199</v>
      </c>
    </row>
    <row r="12" spans="1:8" s="40" customFormat="1" ht="14.25" customHeight="1" x14ac:dyDescent="0.25">
      <c r="A12" s="38">
        <v>2012</v>
      </c>
      <c r="B12" s="68" t="s">
        <v>74</v>
      </c>
      <c r="C12" s="148">
        <v>0</v>
      </c>
      <c r="D12" s="148">
        <v>39539</v>
      </c>
      <c r="E12" s="145">
        <v>0</v>
      </c>
      <c r="F12" s="145">
        <v>0</v>
      </c>
      <c r="G12" s="145">
        <v>0</v>
      </c>
      <c r="H12" s="147">
        <f t="shared" si="0"/>
        <v>39539</v>
      </c>
    </row>
    <row r="13" spans="1:8" s="40" customFormat="1" ht="14.25" customHeight="1" x14ac:dyDescent="0.25">
      <c r="A13" s="38"/>
      <c r="B13" s="68" t="s">
        <v>75</v>
      </c>
      <c r="C13" s="148">
        <v>576074.11000000045</v>
      </c>
      <c r="D13" s="148">
        <v>19652502.040000144</v>
      </c>
      <c r="E13" s="145">
        <v>0</v>
      </c>
      <c r="F13" s="145">
        <v>0</v>
      </c>
      <c r="G13" s="145">
        <v>0</v>
      </c>
      <c r="H13" s="147">
        <f t="shared" si="0"/>
        <v>20228576.150000144</v>
      </c>
    </row>
    <row r="14" spans="1:8" s="40" customFormat="1" ht="14.25" customHeight="1" x14ac:dyDescent="0.25">
      <c r="A14" s="38">
        <v>2013</v>
      </c>
      <c r="B14" s="68" t="s">
        <v>74</v>
      </c>
      <c r="C14" s="148">
        <v>0</v>
      </c>
      <c r="D14" s="148">
        <v>44256</v>
      </c>
      <c r="E14" s="145">
        <v>0</v>
      </c>
      <c r="F14" s="145">
        <v>0</v>
      </c>
      <c r="G14" s="145">
        <v>0</v>
      </c>
      <c r="H14" s="147">
        <f t="shared" si="0"/>
        <v>44256</v>
      </c>
    </row>
    <row r="15" spans="1:8" s="40" customFormat="1" ht="14.25" customHeight="1" x14ac:dyDescent="0.25">
      <c r="A15" s="38"/>
      <c r="B15" s="68" t="s">
        <v>75</v>
      </c>
      <c r="C15" s="148">
        <v>297391.96999999986</v>
      </c>
      <c r="D15" s="148">
        <v>21133087.59000013</v>
      </c>
      <c r="E15" s="145">
        <v>0</v>
      </c>
      <c r="F15" s="145">
        <v>0</v>
      </c>
      <c r="G15" s="145">
        <v>0</v>
      </c>
      <c r="H15" s="147">
        <f t="shared" si="0"/>
        <v>21430479.560000129</v>
      </c>
    </row>
    <row r="16" spans="1:8" s="40" customFormat="1" ht="14.25" customHeight="1" x14ac:dyDescent="0.25">
      <c r="A16" s="38">
        <v>2014</v>
      </c>
      <c r="B16" s="68" t="s">
        <v>74</v>
      </c>
      <c r="C16" s="148">
        <v>0</v>
      </c>
      <c r="D16" s="148">
        <v>953</v>
      </c>
      <c r="E16" s="145">
        <v>0</v>
      </c>
      <c r="F16" s="145">
        <v>0</v>
      </c>
      <c r="G16" s="145">
        <v>266758</v>
      </c>
      <c r="H16" s="147">
        <f t="shared" si="0"/>
        <v>267711</v>
      </c>
    </row>
    <row r="17" spans="1:15" s="40" customFormat="1" ht="14.25" customHeight="1" x14ac:dyDescent="0.25">
      <c r="A17" s="38"/>
      <c r="B17" s="68" t="s">
        <v>75</v>
      </c>
      <c r="C17" s="148">
        <v>667788.1</v>
      </c>
      <c r="D17" s="147">
        <v>23892715.669999983</v>
      </c>
      <c r="E17" s="145">
        <v>0</v>
      </c>
      <c r="F17" s="145">
        <v>0</v>
      </c>
      <c r="G17" s="145">
        <v>0</v>
      </c>
      <c r="H17" s="147">
        <f t="shared" si="0"/>
        <v>24560503.769999985</v>
      </c>
    </row>
    <row r="18" spans="1:15" s="40" customFormat="1" x14ac:dyDescent="0.25">
      <c r="A18" s="38">
        <v>2015</v>
      </c>
      <c r="B18" s="68" t="s">
        <v>74</v>
      </c>
      <c r="C18" s="145">
        <v>0</v>
      </c>
      <c r="D18" s="145">
        <v>64086</v>
      </c>
      <c r="E18" s="145">
        <v>0</v>
      </c>
      <c r="F18" s="145">
        <v>0</v>
      </c>
      <c r="G18" s="145">
        <v>218539</v>
      </c>
      <c r="H18" s="147">
        <f t="shared" si="0"/>
        <v>282625</v>
      </c>
    </row>
    <row r="19" spans="1:15" s="40" customFormat="1" x14ac:dyDescent="0.25">
      <c r="A19" s="38"/>
      <c r="B19" s="68" t="s">
        <v>75</v>
      </c>
      <c r="C19" s="149">
        <v>616656.52000002563</v>
      </c>
      <c r="D19" s="147">
        <v>48419983.952999704</v>
      </c>
      <c r="E19" s="145">
        <v>0</v>
      </c>
      <c r="F19" s="145">
        <v>0</v>
      </c>
      <c r="G19" s="145">
        <v>0</v>
      </c>
      <c r="H19" s="147">
        <f>SUM(C19:G19)</f>
        <v>49036640.472999729</v>
      </c>
    </row>
    <row r="20" spans="1:15" s="40" customFormat="1" x14ac:dyDescent="0.25">
      <c r="A20" s="38">
        <v>2016</v>
      </c>
      <c r="B20" s="68" t="s">
        <v>74</v>
      </c>
      <c r="C20" s="149">
        <v>0</v>
      </c>
      <c r="D20" s="147">
        <v>191252</v>
      </c>
      <c r="E20" s="149">
        <f>E33+E35+E37+E39+E41</f>
        <v>0</v>
      </c>
      <c r="F20" s="149">
        <f>F33+F35+F37+F39+F41</f>
        <v>0</v>
      </c>
      <c r="G20" s="147">
        <v>115074.36053999999</v>
      </c>
      <c r="H20" s="147">
        <f>SUM(C20:G20)</f>
        <v>306326.36054000002</v>
      </c>
    </row>
    <row r="21" spans="1:15" s="40" customFormat="1" x14ac:dyDescent="0.25">
      <c r="A21" s="38"/>
      <c r="B21" s="68" t="s">
        <v>75</v>
      </c>
      <c r="C21" s="147">
        <v>916422.7300000001</v>
      </c>
      <c r="D21" s="147">
        <v>30679107.330000021</v>
      </c>
      <c r="E21" s="149">
        <f>E34+E36+E38+E40+E42</f>
        <v>0</v>
      </c>
      <c r="F21" s="149">
        <f>F34+F36+F38+F40+F42</f>
        <v>0</v>
      </c>
      <c r="G21" s="149">
        <f>G34+G36+G38+G40+G42</f>
        <v>0</v>
      </c>
      <c r="H21" s="147">
        <f>SUM(C21:G21)</f>
        <v>31595530.060000021</v>
      </c>
    </row>
    <row r="22" spans="1:15" s="40" customFormat="1" x14ac:dyDescent="0.25">
      <c r="A22" s="38">
        <v>2017</v>
      </c>
      <c r="B22" s="68" t="s">
        <v>74</v>
      </c>
      <c r="C22" s="147">
        <v>0</v>
      </c>
      <c r="D22" s="147">
        <v>31539</v>
      </c>
      <c r="E22" s="149">
        <f t="shared" ref="E22:F22" si="1">E35+E37+E39+E41+E43</f>
        <v>0</v>
      </c>
      <c r="F22" s="149">
        <f t="shared" si="1"/>
        <v>0</v>
      </c>
      <c r="G22" s="147">
        <v>241566.36124653748</v>
      </c>
      <c r="H22" s="147">
        <v>273105.36124653748</v>
      </c>
    </row>
    <row r="23" spans="1:15" s="40" customFormat="1" x14ac:dyDescent="0.25">
      <c r="B23" s="68" t="s">
        <v>75</v>
      </c>
      <c r="C23" s="147">
        <v>689882.08000000007</v>
      </c>
      <c r="D23" s="147">
        <v>33965837.879999995</v>
      </c>
      <c r="E23" s="149">
        <f t="shared" ref="E23:F23" si="2">E36+E38+E40+E42+E44</f>
        <v>0</v>
      </c>
      <c r="F23" s="149">
        <f t="shared" si="2"/>
        <v>0</v>
      </c>
      <c r="G23" s="147">
        <v>0</v>
      </c>
      <c r="H23" s="147">
        <v>34655719.959999993</v>
      </c>
    </row>
    <row r="24" spans="1:15" s="40" customFormat="1" x14ac:dyDescent="0.25">
      <c r="A24" s="38">
        <v>2018</v>
      </c>
      <c r="B24" s="68" t="s">
        <v>74</v>
      </c>
      <c r="C24" s="147">
        <f>C33+C35+C37+C39+C41+C43+C45+C47+C49+C51+C53+C55</f>
        <v>0</v>
      </c>
      <c r="D24" s="147">
        <f t="shared" ref="D24:H24" si="3">D33+D35+D37+D39+D41+D43+D45+D47+D49+D51+D53+D55</f>
        <v>52598</v>
      </c>
      <c r="E24" s="147">
        <f t="shared" si="3"/>
        <v>0</v>
      </c>
      <c r="F24" s="147">
        <f t="shared" si="3"/>
        <v>0</v>
      </c>
      <c r="G24" s="147">
        <f t="shared" si="3"/>
        <v>195766.56000000003</v>
      </c>
      <c r="H24" s="147">
        <f t="shared" si="3"/>
        <v>248364.56</v>
      </c>
    </row>
    <row r="25" spans="1:15" s="40" customFormat="1" x14ac:dyDescent="0.25">
      <c r="B25" s="68" t="s">
        <v>75</v>
      </c>
      <c r="C25" s="147">
        <f>C34+C36+C38+C40+C42+C44+C46+C48+C50+C52+C54+C56</f>
        <v>850601.32</v>
      </c>
      <c r="D25" s="147">
        <f t="shared" ref="D25:H25" si="4">D34+D36+D38+D40+D42+D44+D46+D48+D50+D52+D54+D56</f>
        <v>33167293.882000007</v>
      </c>
      <c r="E25" s="147">
        <f t="shared" si="4"/>
        <v>0</v>
      </c>
      <c r="F25" s="147">
        <f t="shared" si="4"/>
        <v>0</v>
      </c>
      <c r="G25" s="147">
        <f t="shared" si="4"/>
        <v>0</v>
      </c>
      <c r="H25" s="147">
        <f t="shared" si="4"/>
        <v>34017895.202000007</v>
      </c>
    </row>
    <row r="26" spans="1:15" s="40" customFormat="1" x14ac:dyDescent="0.25">
      <c r="A26" s="38">
        <v>2019</v>
      </c>
      <c r="B26" s="68" t="s">
        <v>74</v>
      </c>
      <c r="C26" s="147">
        <f>C58+C60+C62+C64+C66+C68+C70+C72+C74+C76+C78+C80</f>
        <v>0</v>
      </c>
      <c r="D26" s="147">
        <f t="shared" ref="D26:H27" si="5">D58+D60+D62+D64+D66+D68+D70+D72+D74+D76+D78+D80</f>
        <v>69132.239999999991</v>
      </c>
      <c r="E26" s="147">
        <f t="shared" si="5"/>
        <v>0</v>
      </c>
      <c r="F26" s="147">
        <f t="shared" si="5"/>
        <v>0</v>
      </c>
      <c r="G26" s="147">
        <f t="shared" si="5"/>
        <v>335456.88</v>
      </c>
      <c r="H26" s="147">
        <f t="shared" si="5"/>
        <v>404589.12</v>
      </c>
    </row>
    <row r="27" spans="1:15" s="40" customFormat="1" x14ac:dyDescent="0.25">
      <c r="B27" s="68" t="s">
        <v>75</v>
      </c>
      <c r="C27" s="147">
        <f>C59+C61+C63+C65+C67+C69+C71+C73+C75+C77+C79+C81</f>
        <v>794881.75000000012</v>
      </c>
      <c r="D27" s="147">
        <f t="shared" si="5"/>
        <v>46056739.150000013</v>
      </c>
      <c r="E27" s="147">
        <f t="shared" si="5"/>
        <v>0</v>
      </c>
      <c r="F27" s="147">
        <f t="shared" si="5"/>
        <v>0</v>
      </c>
      <c r="G27" s="147">
        <f t="shared" si="5"/>
        <v>0</v>
      </c>
      <c r="H27" s="147">
        <f t="shared" si="5"/>
        <v>46851620.900000013</v>
      </c>
    </row>
    <row r="28" spans="1:15" x14ac:dyDescent="0.25">
      <c r="A28" s="40" t="s">
        <v>210</v>
      </c>
      <c r="B28" s="68" t="s">
        <v>74</v>
      </c>
      <c r="C28" s="147">
        <f>C83+C85+C87+C89+C91+C93+C95+C97+C99+C101+C103+C105</f>
        <v>150</v>
      </c>
      <c r="D28" s="147">
        <f t="shared" ref="D28:H28" si="6">D83+D85+D87+D89+D91+D93+D95+D97+D99+D101+D103+D105</f>
        <v>21351</v>
      </c>
      <c r="E28" s="147">
        <f t="shared" si="6"/>
        <v>0</v>
      </c>
      <c r="F28" s="147">
        <f t="shared" si="6"/>
        <v>0</v>
      </c>
      <c r="G28" s="147">
        <f t="shared" si="6"/>
        <v>47980.68</v>
      </c>
      <c r="H28" s="147">
        <f t="shared" si="6"/>
        <v>69481.679999999993</v>
      </c>
    </row>
    <row r="29" spans="1:15" x14ac:dyDescent="0.25">
      <c r="B29" s="68" t="s">
        <v>75</v>
      </c>
      <c r="C29" s="147">
        <f t="shared" ref="C29:H29" si="7">C84+C86+C88+C90+C92+C94+C96+C98+C100+C102+C104+C106</f>
        <v>6030510.3299999991</v>
      </c>
      <c r="D29" s="147">
        <f t="shared" si="7"/>
        <v>43132304.639999993</v>
      </c>
      <c r="E29" s="147">
        <f t="shared" si="7"/>
        <v>0</v>
      </c>
      <c r="F29" s="147">
        <f t="shared" si="7"/>
        <v>0</v>
      </c>
      <c r="G29" s="147">
        <f t="shared" si="7"/>
        <v>0</v>
      </c>
      <c r="H29" s="147">
        <f t="shared" si="7"/>
        <v>49162814.970000006</v>
      </c>
    </row>
    <row r="30" spans="1:15" x14ac:dyDescent="0.25">
      <c r="C30" s="147"/>
      <c r="D30" s="147"/>
      <c r="E30" s="147"/>
      <c r="F30" s="147"/>
      <c r="G30" s="147"/>
      <c r="H30" s="147"/>
    </row>
    <row r="31" spans="1:15" x14ac:dyDescent="0.25">
      <c r="A31" s="174" t="s">
        <v>92</v>
      </c>
      <c r="B31" s="199"/>
      <c r="C31" s="149"/>
      <c r="D31" s="147"/>
      <c r="E31" s="147"/>
      <c r="F31" s="147"/>
      <c r="G31" s="147"/>
      <c r="H31" s="147"/>
    </row>
    <row r="32" spans="1:15" x14ac:dyDescent="0.25">
      <c r="A32" s="67">
        <v>2018</v>
      </c>
      <c r="C32" s="147"/>
      <c r="D32" s="145"/>
      <c r="E32" s="145"/>
      <c r="F32" s="145"/>
      <c r="G32" s="145"/>
      <c r="H32" s="147"/>
      <c r="J32" s="155">
        <f t="shared" ref="J32:O33" si="8">SUM(C33,C35,C37,C39,C41,C43,C45,C47,C49,C51,C53,C55)</f>
        <v>0</v>
      </c>
      <c r="K32" s="155">
        <f t="shared" si="8"/>
        <v>52598</v>
      </c>
      <c r="L32" s="155">
        <f t="shared" si="8"/>
        <v>0</v>
      </c>
      <c r="M32" s="155">
        <f t="shared" si="8"/>
        <v>0</v>
      </c>
      <c r="N32" s="155">
        <f t="shared" si="8"/>
        <v>195766.56000000003</v>
      </c>
      <c r="O32" s="155">
        <f t="shared" si="8"/>
        <v>248364.56</v>
      </c>
    </row>
    <row r="33" spans="1:15" x14ac:dyDescent="0.25">
      <c r="A33" s="38" t="s">
        <v>93</v>
      </c>
      <c r="B33" s="29" t="s">
        <v>74</v>
      </c>
      <c r="C33" s="150">
        <v>0</v>
      </c>
      <c r="D33" s="150">
        <v>3630</v>
      </c>
      <c r="E33" s="145">
        <v>0</v>
      </c>
      <c r="F33" s="145">
        <v>0</v>
      </c>
      <c r="G33" s="150">
        <v>14806.440000000002</v>
      </c>
      <c r="H33" s="150">
        <f>SUM(C33:G33)</f>
        <v>18436.440000000002</v>
      </c>
      <c r="J33" s="155">
        <f t="shared" si="8"/>
        <v>850601.32</v>
      </c>
      <c r="K33" s="155">
        <f t="shared" si="8"/>
        <v>33167293.882000007</v>
      </c>
      <c r="L33" s="155">
        <f t="shared" si="8"/>
        <v>0</v>
      </c>
      <c r="M33" s="155">
        <f t="shared" si="8"/>
        <v>0</v>
      </c>
      <c r="N33" s="155">
        <f t="shared" si="8"/>
        <v>0</v>
      </c>
      <c r="O33" s="155">
        <f t="shared" si="8"/>
        <v>34017895.202000007</v>
      </c>
    </row>
    <row r="34" spans="1:15" x14ac:dyDescent="0.25">
      <c r="B34" s="29" t="s">
        <v>75</v>
      </c>
      <c r="C34" s="150">
        <v>24880.180000000004</v>
      </c>
      <c r="D34" s="150">
        <v>4569665.320000005</v>
      </c>
      <c r="E34" s="145">
        <v>0</v>
      </c>
      <c r="F34" s="145">
        <v>0</v>
      </c>
      <c r="G34" s="150">
        <v>0</v>
      </c>
      <c r="H34" s="150">
        <f t="shared" ref="H34:H97" si="9">SUM(C34:G34)</f>
        <v>4594545.5000000047</v>
      </c>
    </row>
    <row r="35" spans="1:15" x14ac:dyDescent="0.25">
      <c r="A35" s="38" t="s">
        <v>94</v>
      </c>
      <c r="B35" s="29" t="s">
        <v>74</v>
      </c>
      <c r="C35" s="150">
        <v>0</v>
      </c>
      <c r="D35" s="150">
        <v>200</v>
      </c>
      <c r="E35" s="145">
        <v>0</v>
      </c>
      <c r="F35" s="145">
        <v>0</v>
      </c>
      <c r="G35" s="150">
        <v>0</v>
      </c>
      <c r="H35" s="150">
        <f t="shared" si="9"/>
        <v>200</v>
      </c>
    </row>
    <row r="36" spans="1:15" x14ac:dyDescent="0.25">
      <c r="B36" s="29" t="s">
        <v>75</v>
      </c>
      <c r="C36" s="150">
        <v>41374.82</v>
      </c>
      <c r="D36" s="150">
        <v>1970392.6599999985</v>
      </c>
      <c r="E36" s="145">
        <v>0</v>
      </c>
      <c r="F36" s="145">
        <v>0</v>
      </c>
      <c r="G36" s="150">
        <v>0</v>
      </c>
      <c r="H36" s="150">
        <f t="shared" si="9"/>
        <v>2011767.4799999986</v>
      </c>
    </row>
    <row r="37" spans="1:15" x14ac:dyDescent="0.25">
      <c r="A37" s="38" t="s">
        <v>95</v>
      </c>
      <c r="B37" s="29" t="s">
        <v>74</v>
      </c>
      <c r="C37" s="150">
        <v>0</v>
      </c>
      <c r="D37" s="150">
        <v>5459</v>
      </c>
      <c r="E37" s="145">
        <v>0</v>
      </c>
      <c r="F37" s="145">
        <v>0</v>
      </c>
      <c r="G37" s="150">
        <v>5047.68</v>
      </c>
      <c r="H37" s="150">
        <f t="shared" si="9"/>
        <v>10506.68</v>
      </c>
    </row>
    <row r="38" spans="1:15" x14ac:dyDescent="0.25">
      <c r="B38" s="29" t="s">
        <v>75</v>
      </c>
      <c r="C38" s="150">
        <v>42981.710000000014</v>
      </c>
      <c r="D38" s="150">
        <v>3718555.0030000047</v>
      </c>
      <c r="E38" s="145">
        <v>0</v>
      </c>
      <c r="F38" s="145">
        <v>0</v>
      </c>
      <c r="G38" s="150">
        <v>0</v>
      </c>
      <c r="H38" s="150">
        <f t="shared" si="9"/>
        <v>3761536.7130000046</v>
      </c>
    </row>
    <row r="39" spans="1:15" x14ac:dyDescent="0.25">
      <c r="A39" s="38" t="s">
        <v>96</v>
      </c>
      <c r="B39" s="29" t="s">
        <v>74</v>
      </c>
      <c r="C39" s="150">
        <v>0</v>
      </c>
      <c r="D39" s="150">
        <v>505</v>
      </c>
      <c r="E39" s="145">
        <v>0</v>
      </c>
      <c r="F39" s="145">
        <v>0</v>
      </c>
      <c r="G39" s="150">
        <v>26772.239999999998</v>
      </c>
      <c r="H39" s="150">
        <f t="shared" si="9"/>
        <v>27277.239999999998</v>
      </c>
    </row>
    <row r="40" spans="1:15" x14ac:dyDescent="0.25">
      <c r="B40" s="29" t="s">
        <v>75</v>
      </c>
      <c r="C40" s="150">
        <v>132686.14000000001</v>
      </c>
      <c r="D40" s="150">
        <v>2086513.1130000001</v>
      </c>
      <c r="E40" s="145">
        <v>0</v>
      </c>
      <c r="F40" s="145">
        <v>0</v>
      </c>
      <c r="G40" s="150">
        <v>0</v>
      </c>
      <c r="H40" s="150">
        <f t="shared" si="9"/>
        <v>2219199.253</v>
      </c>
    </row>
    <row r="41" spans="1:15" x14ac:dyDescent="0.25">
      <c r="A41" s="38" t="s">
        <v>0</v>
      </c>
      <c r="B41" s="29" t="s">
        <v>74</v>
      </c>
      <c r="C41" s="150">
        <v>0</v>
      </c>
      <c r="D41" s="150">
        <v>0</v>
      </c>
      <c r="E41" s="145">
        <v>0</v>
      </c>
      <c r="F41" s="145">
        <v>0</v>
      </c>
      <c r="G41" s="150">
        <v>1982.64</v>
      </c>
      <c r="H41" s="150">
        <f t="shared" si="9"/>
        <v>1982.64</v>
      </c>
    </row>
    <row r="42" spans="1:15" x14ac:dyDescent="0.25">
      <c r="B42" s="29" t="s">
        <v>75</v>
      </c>
      <c r="C42" s="150">
        <v>84854.49</v>
      </c>
      <c r="D42" s="150">
        <v>2860446.6199999941</v>
      </c>
      <c r="E42" s="145">
        <v>0</v>
      </c>
      <c r="F42" s="145">
        <v>0</v>
      </c>
      <c r="G42" s="150">
        <v>0</v>
      </c>
      <c r="H42" s="150">
        <f t="shared" si="9"/>
        <v>2945301.1099999943</v>
      </c>
    </row>
    <row r="43" spans="1:15" x14ac:dyDescent="0.25">
      <c r="A43" s="38" t="s">
        <v>194</v>
      </c>
      <c r="B43" s="29" t="s">
        <v>74</v>
      </c>
      <c r="C43" s="150">
        <v>0</v>
      </c>
      <c r="D43" s="150">
        <v>0</v>
      </c>
      <c r="E43" s="145">
        <v>0</v>
      </c>
      <c r="F43" s="145">
        <v>0</v>
      </c>
      <c r="G43" s="150">
        <v>20044.2</v>
      </c>
      <c r="H43" s="150">
        <f t="shared" si="9"/>
        <v>20044.2</v>
      </c>
    </row>
    <row r="44" spans="1:15" x14ac:dyDescent="0.25">
      <c r="B44" s="29" t="s">
        <v>75</v>
      </c>
      <c r="C44" s="150">
        <v>45963.369999999995</v>
      </c>
      <c r="D44" s="150">
        <v>2333390.7000000053</v>
      </c>
      <c r="E44" s="145">
        <v>0</v>
      </c>
      <c r="F44" s="145">
        <v>0</v>
      </c>
      <c r="G44" s="150">
        <v>0</v>
      </c>
      <c r="H44" s="150">
        <f t="shared" si="9"/>
        <v>2379354.0700000054</v>
      </c>
    </row>
    <row r="45" spans="1:15" x14ac:dyDescent="0.25">
      <c r="A45" s="38" t="s">
        <v>195</v>
      </c>
      <c r="B45" s="29" t="s">
        <v>74</v>
      </c>
      <c r="C45" s="150">
        <v>0</v>
      </c>
      <c r="D45" s="150">
        <v>1450</v>
      </c>
      <c r="E45" s="145">
        <v>0</v>
      </c>
      <c r="F45" s="145">
        <v>0</v>
      </c>
      <c r="G45" s="150">
        <v>15751.560000000001</v>
      </c>
      <c r="H45" s="150">
        <f t="shared" si="9"/>
        <v>17201.560000000001</v>
      </c>
    </row>
    <row r="46" spans="1:15" x14ac:dyDescent="0.25">
      <c r="B46" s="29" t="s">
        <v>75</v>
      </c>
      <c r="C46" s="150">
        <v>105120.54999999994</v>
      </c>
      <c r="D46" s="150">
        <v>3066602.8399999961</v>
      </c>
      <c r="E46" s="145">
        <v>0</v>
      </c>
      <c r="F46" s="145">
        <v>0</v>
      </c>
      <c r="G46" s="150">
        <v>0</v>
      </c>
      <c r="H46" s="150">
        <f t="shared" si="9"/>
        <v>3171723.3899999959</v>
      </c>
    </row>
    <row r="47" spans="1:15" s="15" customFormat="1" x14ac:dyDescent="0.25">
      <c r="A47" s="38" t="s">
        <v>201</v>
      </c>
      <c r="B47" s="29" t="s">
        <v>74</v>
      </c>
      <c r="C47" s="150">
        <v>0</v>
      </c>
      <c r="D47" s="150">
        <v>53</v>
      </c>
      <c r="E47" s="145">
        <v>0</v>
      </c>
      <c r="F47" s="145">
        <v>0</v>
      </c>
      <c r="G47" s="150">
        <v>14164.92</v>
      </c>
      <c r="H47" s="150">
        <f t="shared" si="9"/>
        <v>14217.92</v>
      </c>
    </row>
    <row r="48" spans="1:15" s="15" customFormat="1" x14ac:dyDescent="0.25">
      <c r="A48" s="38"/>
      <c r="B48" s="29" t="s">
        <v>75</v>
      </c>
      <c r="C48" s="150">
        <v>89127.139999999985</v>
      </c>
      <c r="D48" s="150">
        <v>2201838.8400000022</v>
      </c>
      <c r="E48" s="145">
        <v>0</v>
      </c>
      <c r="F48" s="145">
        <v>0</v>
      </c>
      <c r="G48" s="150">
        <v>0</v>
      </c>
      <c r="H48" s="150">
        <f t="shared" si="9"/>
        <v>2290965.9800000023</v>
      </c>
    </row>
    <row r="49" spans="1:15" s="15" customFormat="1" x14ac:dyDescent="0.25">
      <c r="A49" s="38" t="s">
        <v>206</v>
      </c>
      <c r="B49" s="29" t="s">
        <v>74</v>
      </c>
      <c r="C49" s="150">
        <v>0</v>
      </c>
      <c r="D49" s="150">
        <v>745</v>
      </c>
      <c r="E49" s="145">
        <v>0</v>
      </c>
      <c r="F49" s="145">
        <v>0</v>
      </c>
      <c r="G49" s="150">
        <v>9757.44</v>
      </c>
      <c r="H49" s="150">
        <f t="shared" si="9"/>
        <v>10502.44</v>
      </c>
    </row>
    <row r="50" spans="1:15" s="15" customFormat="1" x14ac:dyDescent="0.25">
      <c r="A50" s="38"/>
      <c r="B50" s="29" t="s">
        <v>75</v>
      </c>
      <c r="C50" s="150">
        <v>24105.619999999981</v>
      </c>
      <c r="D50" s="150">
        <v>2590489.2700000009</v>
      </c>
      <c r="E50" s="145">
        <v>0</v>
      </c>
      <c r="F50" s="145">
        <v>0</v>
      </c>
      <c r="G50" s="150">
        <v>0</v>
      </c>
      <c r="H50" s="150">
        <f t="shared" si="9"/>
        <v>2614594.8900000011</v>
      </c>
    </row>
    <row r="51" spans="1:15" s="15" customFormat="1" x14ac:dyDescent="0.25">
      <c r="A51" s="38" t="s">
        <v>207</v>
      </c>
      <c r="B51" s="29" t="s">
        <v>74</v>
      </c>
      <c r="C51" s="150">
        <v>0</v>
      </c>
      <c r="D51" s="150">
        <v>11500</v>
      </c>
      <c r="E51" s="145">
        <v>0</v>
      </c>
      <c r="F51" s="145">
        <v>0</v>
      </c>
      <c r="G51" s="150">
        <v>19425.120000000003</v>
      </c>
      <c r="H51" s="150">
        <f t="shared" si="9"/>
        <v>30925.120000000003</v>
      </c>
    </row>
    <row r="52" spans="1:15" s="15" customFormat="1" x14ac:dyDescent="0.25">
      <c r="A52" s="38"/>
      <c r="B52" s="29" t="s">
        <v>75</v>
      </c>
      <c r="C52" s="150">
        <v>114054.92000000001</v>
      </c>
      <c r="D52" s="150">
        <v>1723312.5860000011</v>
      </c>
      <c r="E52" s="145">
        <v>0</v>
      </c>
      <c r="F52" s="145">
        <v>0</v>
      </c>
      <c r="G52" s="150">
        <v>0</v>
      </c>
      <c r="H52" s="150">
        <f t="shared" si="9"/>
        <v>1837367.506000001</v>
      </c>
    </row>
    <row r="53" spans="1:15" s="15" customFormat="1" x14ac:dyDescent="0.25">
      <c r="A53" s="38" t="s">
        <v>208</v>
      </c>
      <c r="B53" s="29" t="s">
        <v>74</v>
      </c>
      <c r="C53" s="150">
        <v>0</v>
      </c>
      <c r="D53" s="150">
        <v>636</v>
      </c>
      <c r="E53" s="145">
        <v>0</v>
      </c>
      <c r="F53" s="145">
        <v>0</v>
      </c>
      <c r="G53" s="150">
        <v>47139.840000000011</v>
      </c>
      <c r="H53" s="150">
        <f t="shared" si="9"/>
        <v>47775.840000000011</v>
      </c>
    </row>
    <row r="54" spans="1:15" s="15" customFormat="1" x14ac:dyDescent="0.25">
      <c r="A54" s="38"/>
      <c r="B54" s="29" t="s">
        <v>75</v>
      </c>
      <c r="C54" s="150">
        <v>23666.16</v>
      </c>
      <c r="D54" s="150">
        <v>2679878.1699999976</v>
      </c>
      <c r="E54" s="145">
        <v>0</v>
      </c>
      <c r="F54" s="145">
        <v>0</v>
      </c>
      <c r="G54" s="150">
        <v>0</v>
      </c>
      <c r="H54" s="150">
        <f t="shared" si="9"/>
        <v>2703544.3299999977</v>
      </c>
    </row>
    <row r="55" spans="1:15" s="15" customFormat="1" x14ac:dyDescent="0.25">
      <c r="A55" s="38" t="s">
        <v>209</v>
      </c>
      <c r="B55" s="29" t="s">
        <v>74</v>
      </c>
      <c r="C55" s="150">
        <v>0</v>
      </c>
      <c r="D55" s="150">
        <v>28420</v>
      </c>
      <c r="E55" s="145">
        <v>0</v>
      </c>
      <c r="F55" s="145">
        <v>0</v>
      </c>
      <c r="G55" s="150">
        <v>20874.48</v>
      </c>
      <c r="H55" s="150">
        <f t="shared" si="9"/>
        <v>49294.479999999996</v>
      </c>
    </row>
    <row r="56" spans="1:15" s="15" customFormat="1" x14ac:dyDescent="0.25">
      <c r="A56" s="38"/>
      <c r="B56" s="29" t="s">
        <v>75</v>
      </c>
      <c r="C56" s="150">
        <v>121786.21999999997</v>
      </c>
      <c r="D56" s="150">
        <v>3366208.7600000021</v>
      </c>
      <c r="E56" s="145">
        <v>0</v>
      </c>
      <c r="F56" s="145">
        <v>0</v>
      </c>
      <c r="G56" s="150">
        <v>0</v>
      </c>
      <c r="H56" s="150">
        <f t="shared" si="9"/>
        <v>3487994.9800000023</v>
      </c>
    </row>
    <row r="57" spans="1:15" s="15" customFormat="1" x14ac:dyDescent="0.25">
      <c r="A57" s="67">
        <v>2019</v>
      </c>
      <c r="B57" s="38"/>
      <c r="C57" s="147"/>
      <c r="D57" s="147"/>
      <c r="E57" s="145"/>
      <c r="F57" s="145"/>
      <c r="G57" s="145"/>
      <c r="H57" s="150" t="s">
        <v>76</v>
      </c>
      <c r="J57" s="155">
        <f t="shared" ref="J57:O58" si="10">SUM(C58,C60,C62,C64,C66,C68,C70,C72,C74,C76,C78,C80)</f>
        <v>0</v>
      </c>
      <c r="K57" s="155">
        <f t="shared" si="10"/>
        <v>69132.239999999991</v>
      </c>
      <c r="L57" s="155">
        <f t="shared" si="10"/>
        <v>0</v>
      </c>
      <c r="M57" s="155">
        <f t="shared" si="10"/>
        <v>0</v>
      </c>
      <c r="N57" s="155">
        <f t="shared" si="10"/>
        <v>335456.88</v>
      </c>
      <c r="O57" s="155">
        <f t="shared" si="10"/>
        <v>404589.12</v>
      </c>
    </row>
    <row r="58" spans="1:15" s="15" customFormat="1" x14ac:dyDescent="0.25">
      <c r="A58" s="38" t="s">
        <v>93</v>
      </c>
      <c r="B58" s="29" t="s">
        <v>74</v>
      </c>
      <c r="C58" s="150">
        <v>0</v>
      </c>
      <c r="D58" s="150">
        <v>9227</v>
      </c>
      <c r="E58" s="145">
        <v>0</v>
      </c>
      <c r="F58" s="145">
        <v>0</v>
      </c>
      <c r="G58" s="150">
        <v>11600.160000000002</v>
      </c>
      <c r="H58" s="150">
        <f t="shared" si="9"/>
        <v>20827.160000000003</v>
      </c>
      <c r="J58" s="155">
        <f t="shared" si="10"/>
        <v>794881.75000000012</v>
      </c>
      <c r="K58" s="155">
        <f t="shared" si="10"/>
        <v>46056739.150000013</v>
      </c>
      <c r="L58" s="155">
        <f t="shared" si="10"/>
        <v>0</v>
      </c>
      <c r="M58" s="155">
        <f t="shared" si="10"/>
        <v>0</v>
      </c>
      <c r="N58" s="155">
        <f t="shared" si="10"/>
        <v>0</v>
      </c>
      <c r="O58" s="155">
        <f t="shared" si="10"/>
        <v>46851620.900000013</v>
      </c>
    </row>
    <row r="59" spans="1:15" s="15" customFormat="1" x14ac:dyDescent="0.25">
      <c r="A59" s="38"/>
      <c r="B59" s="29" t="s">
        <v>75</v>
      </c>
      <c r="C59" s="150">
        <v>139444.89999999997</v>
      </c>
      <c r="D59" s="150">
        <v>6599019.6800000025</v>
      </c>
      <c r="E59" s="145">
        <v>0</v>
      </c>
      <c r="F59" s="145">
        <v>0</v>
      </c>
      <c r="G59" s="150">
        <v>0</v>
      </c>
      <c r="H59" s="150">
        <f t="shared" si="9"/>
        <v>6738464.5800000029</v>
      </c>
    </row>
    <row r="60" spans="1:15" s="15" customFormat="1" x14ac:dyDescent="0.25">
      <c r="A60" s="38" t="s">
        <v>94</v>
      </c>
      <c r="B60" s="29" t="s">
        <v>74</v>
      </c>
      <c r="C60" s="150">
        <v>0</v>
      </c>
      <c r="D60" s="150">
        <v>0</v>
      </c>
      <c r="E60" s="145">
        <v>0</v>
      </c>
      <c r="F60" s="145">
        <v>0</v>
      </c>
      <c r="G60" s="150">
        <v>13087.8</v>
      </c>
      <c r="H60" s="150">
        <f t="shared" si="9"/>
        <v>13087.8</v>
      </c>
    </row>
    <row r="61" spans="1:15" s="15" customFormat="1" x14ac:dyDescent="0.25">
      <c r="A61" s="38"/>
      <c r="B61" s="29" t="s">
        <v>75</v>
      </c>
      <c r="C61" s="150">
        <v>196517.40000000005</v>
      </c>
      <c r="D61" s="150">
        <v>3293925.4999999963</v>
      </c>
      <c r="E61" s="145">
        <v>0</v>
      </c>
      <c r="F61" s="145">
        <v>0</v>
      </c>
      <c r="G61" s="150">
        <v>0</v>
      </c>
      <c r="H61" s="150">
        <f t="shared" si="9"/>
        <v>3490442.8999999962</v>
      </c>
    </row>
    <row r="62" spans="1:15" s="15" customFormat="1" x14ac:dyDescent="0.25">
      <c r="A62" s="38" t="s">
        <v>95</v>
      </c>
      <c r="B62" s="29" t="s">
        <v>74</v>
      </c>
      <c r="C62" s="150">
        <v>0</v>
      </c>
      <c r="D62" s="150">
        <v>38053</v>
      </c>
      <c r="E62" s="145">
        <v>0</v>
      </c>
      <c r="F62" s="145">
        <v>0</v>
      </c>
      <c r="G62" s="150">
        <v>475.20000000000005</v>
      </c>
      <c r="H62" s="150">
        <f t="shared" si="9"/>
        <v>38528.199999999997</v>
      </c>
    </row>
    <row r="63" spans="1:15" s="15" customFormat="1" x14ac:dyDescent="0.25">
      <c r="A63" s="38"/>
      <c r="B63" s="29" t="s">
        <v>75</v>
      </c>
      <c r="C63" s="150">
        <v>83190.22</v>
      </c>
      <c r="D63" s="150">
        <v>3542294.83</v>
      </c>
      <c r="E63" s="145">
        <v>0</v>
      </c>
      <c r="F63" s="145">
        <v>0</v>
      </c>
      <c r="G63" s="150">
        <v>0</v>
      </c>
      <c r="H63" s="150">
        <f t="shared" si="9"/>
        <v>3625485.0500000003</v>
      </c>
    </row>
    <row r="64" spans="1:15" s="15" customFormat="1" x14ac:dyDescent="0.25">
      <c r="A64" s="38" t="s">
        <v>96</v>
      </c>
      <c r="B64" s="29" t="s">
        <v>74</v>
      </c>
      <c r="C64" s="150">
        <v>0</v>
      </c>
      <c r="D64" s="150">
        <v>492</v>
      </c>
      <c r="E64" s="145">
        <v>0</v>
      </c>
      <c r="F64" s="145">
        <v>0</v>
      </c>
      <c r="G64" s="150">
        <v>28605.720000000005</v>
      </c>
      <c r="H64" s="150">
        <f t="shared" si="9"/>
        <v>29097.720000000005</v>
      </c>
    </row>
    <row r="65" spans="1:8" s="15" customFormat="1" x14ac:dyDescent="0.25">
      <c r="A65" s="38"/>
      <c r="B65" s="29" t="s">
        <v>75</v>
      </c>
      <c r="C65" s="150">
        <v>27977.809999999998</v>
      </c>
      <c r="D65" s="150">
        <v>4039425.7700000051</v>
      </c>
      <c r="E65" s="145">
        <v>0</v>
      </c>
      <c r="F65" s="145">
        <v>0</v>
      </c>
      <c r="G65" s="150">
        <v>0</v>
      </c>
      <c r="H65" s="150">
        <f t="shared" si="9"/>
        <v>4067403.5800000052</v>
      </c>
    </row>
    <row r="66" spans="1:8" s="15" customFormat="1" x14ac:dyDescent="0.25">
      <c r="A66" s="38" t="s">
        <v>0</v>
      </c>
      <c r="B66" s="29" t="s">
        <v>74</v>
      </c>
      <c r="C66" s="150">
        <v>0</v>
      </c>
      <c r="D66" s="150">
        <v>7460</v>
      </c>
      <c r="E66" s="145">
        <v>0</v>
      </c>
      <c r="F66" s="145">
        <v>0</v>
      </c>
      <c r="G66" s="150">
        <v>54133.2</v>
      </c>
      <c r="H66" s="150">
        <f t="shared" si="9"/>
        <v>61593.2</v>
      </c>
    </row>
    <row r="67" spans="1:8" s="15" customFormat="1" x14ac:dyDescent="0.25">
      <c r="A67" s="38"/>
      <c r="B67" s="29" t="s">
        <v>75</v>
      </c>
      <c r="C67" s="150">
        <v>50103.670000000006</v>
      </c>
      <c r="D67" s="150">
        <v>3439424.2099999995</v>
      </c>
      <c r="E67" s="145">
        <v>0</v>
      </c>
      <c r="F67" s="145">
        <v>0</v>
      </c>
      <c r="G67" s="150">
        <v>0</v>
      </c>
      <c r="H67" s="150">
        <f t="shared" si="9"/>
        <v>3489527.8799999994</v>
      </c>
    </row>
    <row r="68" spans="1:8" s="15" customFormat="1" x14ac:dyDescent="0.25">
      <c r="A68" s="38" t="s">
        <v>194</v>
      </c>
      <c r="B68" s="29" t="s">
        <v>74</v>
      </c>
      <c r="C68" s="150">
        <v>0</v>
      </c>
      <c r="D68" s="150">
        <v>1810</v>
      </c>
      <c r="E68" s="145">
        <v>0</v>
      </c>
      <c r="F68" s="145">
        <v>0</v>
      </c>
      <c r="G68" s="150">
        <v>24165.24</v>
      </c>
      <c r="H68" s="150">
        <f t="shared" si="9"/>
        <v>25975.24</v>
      </c>
    </row>
    <row r="69" spans="1:8" s="15" customFormat="1" x14ac:dyDescent="0.25">
      <c r="A69" s="38"/>
      <c r="B69" s="29" t="s">
        <v>75</v>
      </c>
      <c r="C69" s="150">
        <v>47858.39</v>
      </c>
      <c r="D69" s="150">
        <v>1774504.1099999978</v>
      </c>
      <c r="E69" s="145">
        <v>0</v>
      </c>
      <c r="F69" s="145">
        <v>0</v>
      </c>
      <c r="G69" s="150">
        <v>0</v>
      </c>
      <c r="H69" s="150">
        <f t="shared" si="9"/>
        <v>1822362.4999999977</v>
      </c>
    </row>
    <row r="70" spans="1:8" s="15" customFormat="1" x14ac:dyDescent="0.25">
      <c r="A70" s="38" t="s">
        <v>195</v>
      </c>
      <c r="B70" s="29" t="s">
        <v>74</v>
      </c>
      <c r="C70" s="150">
        <v>0</v>
      </c>
      <c r="D70" s="150">
        <v>3100</v>
      </c>
      <c r="E70" s="145">
        <v>0</v>
      </c>
      <c r="F70" s="145">
        <v>0</v>
      </c>
      <c r="G70" s="150">
        <v>34048.080000000002</v>
      </c>
      <c r="H70" s="150">
        <f t="shared" si="9"/>
        <v>37148.080000000002</v>
      </c>
    </row>
    <row r="71" spans="1:8" s="15" customFormat="1" x14ac:dyDescent="0.25">
      <c r="A71" s="38"/>
      <c r="B71" s="29" t="s">
        <v>75</v>
      </c>
      <c r="C71" s="150">
        <v>19320.03</v>
      </c>
      <c r="D71" s="150">
        <v>4878757.0600000173</v>
      </c>
      <c r="E71" s="145">
        <v>0</v>
      </c>
      <c r="F71" s="145">
        <v>0</v>
      </c>
      <c r="G71" s="150">
        <v>0</v>
      </c>
      <c r="H71" s="150">
        <f t="shared" si="9"/>
        <v>4898077.0900000175</v>
      </c>
    </row>
    <row r="72" spans="1:8" s="15" customFormat="1" x14ac:dyDescent="0.25">
      <c r="A72" s="38" t="s">
        <v>201</v>
      </c>
      <c r="B72" s="29" t="s">
        <v>74</v>
      </c>
      <c r="C72" s="150">
        <v>0</v>
      </c>
      <c r="D72" s="150">
        <v>50</v>
      </c>
      <c r="E72" s="145">
        <v>0</v>
      </c>
      <c r="F72" s="145">
        <v>0</v>
      </c>
      <c r="G72" s="150">
        <v>52264.08</v>
      </c>
      <c r="H72" s="150">
        <f t="shared" si="9"/>
        <v>52314.080000000002</v>
      </c>
    </row>
    <row r="73" spans="1:8" s="15" customFormat="1" x14ac:dyDescent="0.25">
      <c r="A73" s="38"/>
      <c r="B73" s="29" t="s">
        <v>75</v>
      </c>
      <c r="C73" s="150">
        <v>10458.750000000002</v>
      </c>
      <c r="D73" s="150">
        <v>4473575.5200000023</v>
      </c>
      <c r="E73" s="145">
        <v>0</v>
      </c>
      <c r="F73" s="145">
        <v>0</v>
      </c>
      <c r="G73" s="150">
        <v>0</v>
      </c>
      <c r="H73" s="150">
        <f t="shared" si="9"/>
        <v>4484034.2700000023</v>
      </c>
    </row>
    <row r="74" spans="1:8" s="15" customFormat="1" x14ac:dyDescent="0.25">
      <c r="A74" s="38" t="s">
        <v>206</v>
      </c>
      <c r="B74" s="29" t="s">
        <v>74</v>
      </c>
      <c r="C74" s="150">
        <v>0</v>
      </c>
      <c r="D74" s="150">
        <v>60</v>
      </c>
      <c r="E74" s="145">
        <v>0</v>
      </c>
      <c r="F74" s="145">
        <v>0</v>
      </c>
      <c r="G74" s="150">
        <v>29911.200000000004</v>
      </c>
      <c r="H74" s="150">
        <f t="shared" si="9"/>
        <v>29971.200000000004</v>
      </c>
    </row>
    <row r="75" spans="1:8" s="15" customFormat="1" x14ac:dyDescent="0.25">
      <c r="A75" s="38"/>
      <c r="B75" s="29" t="s">
        <v>75</v>
      </c>
      <c r="C75" s="150">
        <v>31748.870000000003</v>
      </c>
      <c r="D75" s="150">
        <v>4349361.5900000036</v>
      </c>
      <c r="E75" s="145">
        <v>0</v>
      </c>
      <c r="F75" s="145">
        <v>0</v>
      </c>
      <c r="G75" s="150">
        <v>0</v>
      </c>
      <c r="H75" s="150">
        <f t="shared" si="9"/>
        <v>4381110.4600000037</v>
      </c>
    </row>
    <row r="76" spans="1:8" s="15" customFormat="1" x14ac:dyDescent="0.25">
      <c r="A76" s="38" t="s">
        <v>207</v>
      </c>
      <c r="B76" s="29" t="s">
        <v>74</v>
      </c>
      <c r="C76" s="150">
        <v>0</v>
      </c>
      <c r="D76" s="150">
        <v>5055.24</v>
      </c>
      <c r="E76" s="145">
        <v>0</v>
      </c>
      <c r="F76" s="145">
        <v>0</v>
      </c>
      <c r="G76" s="150">
        <v>37288.68</v>
      </c>
      <c r="H76" s="150">
        <f t="shared" si="9"/>
        <v>42343.92</v>
      </c>
    </row>
    <row r="77" spans="1:8" s="15" customFormat="1" x14ac:dyDescent="0.25">
      <c r="A77" s="38"/>
      <c r="B77" s="29" t="s">
        <v>75</v>
      </c>
      <c r="C77" s="150">
        <v>94435.330000000031</v>
      </c>
      <c r="D77" s="150">
        <v>3214053.4999999991</v>
      </c>
      <c r="E77" s="145">
        <v>0</v>
      </c>
      <c r="F77" s="145">
        <v>0</v>
      </c>
      <c r="G77" s="150">
        <v>0</v>
      </c>
      <c r="H77" s="150">
        <f t="shared" si="9"/>
        <v>3308488.8299999991</v>
      </c>
    </row>
    <row r="78" spans="1:8" s="15" customFormat="1" x14ac:dyDescent="0.25">
      <c r="A78" s="38" t="s">
        <v>208</v>
      </c>
      <c r="B78" s="29" t="s">
        <v>74</v>
      </c>
      <c r="C78" s="150">
        <v>0</v>
      </c>
      <c r="D78" s="150">
        <v>2185</v>
      </c>
      <c r="E78" s="145">
        <v>0</v>
      </c>
      <c r="F78" s="145">
        <v>0</v>
      </c>
      <c r="G78" s="150">
        <v>28783.920000000002</v>
      </c>
      <c r="H78" s="150">
        <f t="shared" si="9"/>
        <v>30968.920000000002</v>
      </c>
    </row>
    <row r="79" spans="1:8" s="15" customFormat="1" x14ac:dyDescent="0.25">
      <c r="A79" s="38"/>
      <c r="B79" s="29" t="s">
        <v>75</v>
      </c>
      <c r="C79" s="150">
        <v>57355.430000000015</v>
      </c>
      <c r="D79" s="150">
        <v>3464893.2099999925</v>
      </c>
      <c r="E79" s="145">
        <v>0</v>
      </c>
      <c r="F79" s="145">
        <v>0</v>
      </c>
      <c r="G79" s="150">
        <v>0</v>
      </c>
      <c r="H79" s="150">
        <f t="shared" si="9"/>
        <v>3522248.6399999927</v>
      </c>
    </row>
    <row r="80" spans="1:8" s="15" customFormat="1" x14ac:dyDescent="0.25">
      <c r="A80" s="38" t="s">
        <v>209</v>
      </c>
      <c r="B80" s="29" t="s">
        <v>74</v>
      </c>
      <c r="C80" s="150">
        <v>0</v>
      </c>
      <c r="D80" s="150">
        <v>1640</v>
      </c>
      <c r="E80" s="145">
        <v>0</v>
      </c>
      <c r="F80" s="145">
        <v>0</v>
      </c>
      <c r="G80" s="150">
        <v>21093.600000000002</v>
      </c>
      <c r="H80" s="150">
        <f t="shared" si="9"/>
        <v>22733.600000000002</v>
      </c>
    </row>
    <row r="81" spans="1:16" s="15" customFormat="1" x14ac:dyDescent="0.25">
      <c r="A81" s="38"/>
      <c r="B81" s="29" t="s">
        <v>75</v>
      </c>
      <c r="C81" s="150">
        <v>36470.949999999997</v>
      </c>
      <c r="D81" s="150">
        <v>2987504.1699999957</v>
      </c>
      <c r="E81" s="145">
        <v>0</v>
      </c>
      <c r="F81" s="145">
        <v>0</v>
      </c>
      <c r="G81" s="150">
        <v>0</v>
      </c>
      <c r="H81" s="150">
        <f t="shared" si="9"/>
        <v>3023975.1199999959</v>
      </c>
    </row>
    <row r="82" spans="1:16" s="15" customFormat="1" x14ac:dyDescent="0.25">
      <c r="A82" s="67">
        <v>2020</v>
      </c>
      <c r="B82" s="38"/>
      <c r="C82" s="147"/>
      <c r="D82" s="147"/>
      <c r="E82" s="145"/>
      <c r="F82" s="145"/>
      <c r="G82" s="145" t="s">
        <v>76</v>
      </c>
      <c r="H82" s="150" t="s">
        <v>76</v>
      </c>
      <c r="J82" s="155">
        <f t="shared" ref="J82:O83" si="11">SUM(C83,C85,C87,C89,C91,C93,C95,C97,C99,C101,C103,C105)</f>
        <v>150</v>
      </c>
      <c r="K82" s="155">
        <f t="shared" si="11"/>
        <v>21351</v>
      </c>
      <c r="L82" s="155">
        <f t="shared" si="11"/>
        <v>0</v>
      </c>
      <c r="M82" s="155">
        <f t="shared" si="11"/>
        <v>0</v>
      </c>
      <c r="N82" s="155">
        <f t="shared" si="11"/>
        <v>47980.68</v>
      </c>
      <c r="O82" s="155">
        <f t="shared" si="11"/>
        <v>69481.679999999993</v>
      </c>
    </row>
    <row r="83" spans="1:16" s="15" customFormat="1" x14ac:dyDescent="0.25">
      <c r="A83" s="38" t="s">
        <v>93</v>
      </c>
      <c r="B83" s="29" t="s">
        <v>74</v>
      </c>
      <c r="C83" s="150">
        <v>0</v>
      </c>
      <c r="D83" s="150"/>
      <c r="E83" s="145">
        <v>0</v>
      </c>
      <c r="F83" s="145">
        <v>0</v>
      </c>
      <c r="G83" s="150">
        <v>19532.04</v>
      </c>
      <c r="H83" s="150">
        <f t="shared" si="9"/>
        <v>19532.04</v>
      </c>
      <c r="J83" s="155">
        <f t="shared" si="11"/>
        <v>6030510.3299999991</v>
      </c>
      <c r="K83" s="155">
        <f t="shared" si="11"/>
        <v>43132304.639999993</v>
      </c>
      <c r="L83" s="155">
        <f t="shared" si="11"/>
        <v>0</v>
      </c>
      <c r="M83" s="155">
        <f t="shared" si="11"/>
        <v>0</v>
      </c>
      <c r="N83" s="155">
        <f t="shared" si="11"/>
        <v>0</v>
      </c>
      <c r="O83" s="155">
        <f t="shared" si="11"/>
        <v>49162814.970000006</v>
      </c>
      <c r="P83" s="15" t="b">
        <f>H83='8_BOT_PC'!AL48</f>
        <v>1</v>
      </c>
    </row>
    <row r="84" spans="1:16" s="15" customFormat="1" x14ac:dyDescent="0.25">
      <c r="A84" s="38"/>
      <c r="B84" s="29" t="s">
        <v>75</v>
      </c>
      <c r="C84" s="150">
        <v>18194.100000000006</v>
      </c>
      <c r="D84" s="150">
        <v>4718972.0699999947</v>
      </c>
      <c r="E84" s="145">
        <v>0</v>
      </c>
      <c r="F84" s="145">
        <v>0</v>
      </c>
      <c r="G84" s="150">
        <v>0</v>
      </c>
      <c r="H84" s="150">
        <v>4737166.17</v>
      </c>
      <c r="P84" s="15" t="b">
        <f>H84='8_BOT_PC'!AL49</f>
        <v>1</v>
      </c>
    </row>
    <row r="85" spans="1:16" s="15" customFormat="1" x14ac:dyDescent="0.25">
      <c r="A85" s="38" t="s">
        <v>94</v>
      </c>
      <c r="B85" s="29" t="s">
        <v>74</v>
      </c>
      <c r="C85" s="150">
        <v>0</v>
      </c>
      <c r="D85" s="150">
        <v>6181</v>
      </c>
      <c r="E85" s="145">
        <v>0</v>
      </c>
      <c r="F85" s="145">
        <v>0</v>
      </c>
      <c r="G85" s="150">
        <v>11114.400000000001</v>
      </c>
      <c r="H85" s="150">
        <f t="shared" si="9"/>
        <v>17295.400000000001</v>
      </c>
      <c r="P85" s="15" t="b">
        <f>H85='9_Trade_Reg'!AM24</f>
        <v>1</v>
      </c>
    </row>
    <row r="86" spans="1:16" s="15" customFormat="1" x14ac:dyDescent="0.25">
      <c r="A86" s="38"/>
      <c r="B86" s="29" t="s">
        <v>75</v>
      </c>
      <c r="C86" s="150">
        <v>37455.65</v>
      </c>
      <c r="D86" s="150">
        <v>3462318.590000005</v>
      </c>
      <c r="E86" s="145">
        <v>0</v>
      </c>
      <c r="F86" s="145">
        <v>0</v>
      </c>
      <c r="G86" s="150">
        <v>0</v>
      </c>
      <c r="H86" s="150">
        <f t="shared" si="9"/>
        <v>3499774.2400000049</v>
      </c>
      <c r="P86" s="15" t="b">
        <f>H86='9_Trade_Reg'!AM25</f>
        <v>1</v>
      </c>
    </row>
    <row r="87" spans="1:16" s="15" customFormat="1" x14ac:dyDescent="0.25">
      <c r="A87" s="38" t="s">
        <v>95</v>
      </c>
      <c r="B87" s="29" t="s">
        <v>74</v>
      </c>
      <c r="C87" s="150">
        <v>0</v>
      </c>
      <c r="D87" s="150">
        <v>1558</v>
      </c>
      <c r="E87" s="145">
        <v>0</v>
      </c>
      <c r="F87" s="145">
        <v>0</v>
      </c>
      <c r="G87" s="150">
        <v>5364.4800000000005</v>
      </c>
      <c r="H87" s="150">
        <f t="shared" si="9"/>
        <v>6922.4800000000005</v>
      </c>
      <c r="P87" s="15" t="b">
        <f>H87='9_Trade_Reg'!AN24</f>
        <v>1</v>
      </c>
    </row>
    <row r="88" spans="1:16" s="15" customFormat="1" x14ac:dyDescent="0.25">
      <c r="A88" s="38"/>
      <c r="B88" s="29" t="s">
        <v>75</v>
      </c>
      <c r="C88" s="150">
        <v>25128.560000000005</v>
      </c>
      <c r="D88" s="150">
        <v>1283527.6999999993</v>
      </c>
      <c r="E88" s="145">
        <v>0</v>
      </c>
      <c r="F88" s="145">
        <v>0</v>
      </c>
      <c r="G88" s="145">
        <v>0</v>
      </c>
      <c r="H88" s="150">
        <f t="shared" si="9"/>
        <v>1308656.2599999993</v>
      </c>
      <c r="P88" s="15" t="b">
        <f>H88='9_Trade_Reg'!AN25</f>
        <v>1</v>
      </c>
    </row>
    <row r="89" spans="1:16" s="15" customFormat="1" x14ac:dyDescent="0.25">
      <c r="A89" s="38" t="s">
        <v>96</v>
      </c>
      <c r="B89" s="29" t="s">
        <v>74</v>
      </c>
      <c r="C89" s="150">
        <v>0</v>
      </c>
      <c r="D89" s="150">
        <v>0</v>
      </c>
      <c r="E89" s="145">
        <v>0</v>
      </c>
      <c r="F89" s="145">
        <v>0</v>
      </c>
      <c r="G89" s="145">
        <v>0</v>
      </c>
      <c r="H89" s="150">
        <f t="shared" si="9"/>
        <v>0</v>
      </c>
      <c r="P89" s="15" t="b">
        <f>H89='9_Trade_Reg'!AO24</f>
        <v>1</v>
      </c>
    </row>
    <row r="90" spans="1:16" s="15" customFormat="1" x14ac:dyDescent="0.25">
      <c r="A90" s="38"/>
      <c r="B90" s="29" t="s">
        <v>75</v>
      </c>
      <c r="C90" s="150">
        <v>39242.229999999996</v>
      </c>
      <c r="D90" s="150">
        <v>5627302.6500000153</v>
      </c>
      <c r="E90" s="145">
        <v>0</v>
      </c>
      <c r="F90" s="145">
        <v>0</v>
      </c>
      <c r="G90" s="145">
        <v>0</v>
      </c>
      <c r="H90" s="150">
        <v>5666544.8799999999</v>
      </c>
      <c r="P90" s="15" t="b">
        <f>H90='9_Trade_Reg'!AO25</f>
        <v>1</v>
      </c>
    </row>
    <row r="91" spans="1:16" s="15" customFormat="1" x14ac:dyDescent="0.25">
      <c r="A91" s="38" t="s">
        <v>0</v>
      </c>
      <c r="B91" s="29" t="s">
        <v>74</v>
      </c>
      <c r="C91" s="150">
        <v>0</v>
      </c>
      <c r="D91" s="150">
        <v>0</v>
      </c>
      <c r="E91" s="145">
        <v>0</v>
      </c>
      <c r="F91" s="145">
        <v>0</v>
      </c>
      <c r="G91" s="145">
        <v>0</v>
      </c>
      <c r="H91" s="150">
        <f t="shared" si="9"/>
        <v>0</v>
      </c>
      <c r="P91" s="15" t="b">
        <f>H91='9_Trade_Reg'!AP24</f>
        <v>1</v>
      </c>
    </row>
    <row r="92" spans="1:16" s="15" customFormat="1" x14ac:dyDescent="0.25">
      <c r="A92" s="38"/>
      <c r="B92" s="29" t="s">
        <v>75</v>
      </c>
      <c r="C92" s="150">
        <v>0</v>
      </c>
      <c r="D92" s="150">
        <v>3927045.669999999</v>
      </c>
      <c r="E92" s="145">
        <v>0</v>
      </c>
      <c r="F92" s="145">
        <v>0</v>
      </c>
      <c r="G92" s="145">
        <v>0</v>
      </c>
      <c r="H92" s="150">
        <f t="shared" si="9"/>
        <v>3927045.669999999</v>
      </c>
      <c r="P92" s="15" t="b">
        <f>H92='9_Trade_Reg'!AP25</f>
        <v>1</v>
      </c>
    </row>
    <row r="93" spans="1:16" s="15" customFormat="1" x14ac:dyDescent="0.25">
      <c r="A93" s="38" t="s">
        <v>194</v>
      </c>
      <c r="B93" s="29" t="s">
        <v>74</v>
      </c>
      <c r="C93" s="150">
        <v>0</v>
      </c>
      <c r="D93" s="150">
        <v>11057</v>
      </c>
      <c r="E93" s="145">
        <v>0</v>
      </c>
      <c r="F93" s="145">
        <v>0</v>
      </c>
      <c r="G93" s="145">
        <v>0</v>
      </c>
      <c r="H93" s="150">
        <f t="shared" si="9"/>
        <v>11057</v>
      </c>
      <c r="P93" s="15" t="b">
        <f>H93='9_Trade_Reg'!AQ24</f>
        <v>1</v>
      </c>
    </row>
    <row r="94" spans="1:16" s="15" customFormat="1" x14ac:dyDescent="0.25">
      <c r="A94" s="38"/>
      <c r="B94" s="29" t="s">
        <v>75</v>
      </c>
      <c r="C94" s="150">
        <v>0</v>
      </c>
      <c r="D94" s="150">
        <v>4044685.2200000016</v>
      </c>
      <c r="E94" s="145">
        <v>0</v>
      </c>
      <c r="F94" s="145">
        <v>0</v>
      </c>
      <c r="G94" s="145">
        <v>0</v>
      </c>
      <c r="H94" s="150">
        <f t="shared" si="9"/>
        <v>4044685.2200000016</v>
      </c>
      <c r="P94" s="15" t="b">
        <f>H94='9_Trade_Reg'!AQ25</f>
        <v>1</v>
      </c>
    </row>
    <row r="95" spans="1:16" s="15" customFormat="1" x14ac:dyDescent="0.25">
      <c r="A95" s="38" t="s">
        <v>195</v>
      </c>
      <c r="B95" s="29" t="s">
        <v>74</v>
      </c>
      <c r="C95" s="147">
        <v>150</v>
      </c>
      <c r="D95" s="147">
        <v>0</v>
      </c>
      <c r="E95" s="145">
        <v>0</v>
      </c>
      <c r="F95" s="145">
        <v>0</v>
      </c>
      <c r="G95" s="145">
        <v>0</v>
      </c>
      <c r="H95" s="150">
        <f t="shared" si="9"/>
        <v>150</v>
      </c>
      <c r="P95" s="15" t="b">
        <f>H95='9_Trade_Reg'!AR24</f>
        <v>1</v>
      </c>
    </row>
    <row r="96" spans="1:16" s="15" customFormat="1" x14ac:dyDescent="0.25">
      <c r="A96" s="38"/>
      <c r="B96" s="29" t="s">
        <v>75</v>
      </c>
      <c r="C96" s="147">
        <v>0</v>
      </c>
      <c r="D96" s="147">
        <v>3014909.4799999907</v>
      </c>
      <c r="E96" s="145">
        <v>0</v>
      </c>
      <c r="F96" s="145">
        <v>0</v>
      </c>
      <c r="G96" s="145">
        <v>0</v>
      </c>
      <c r="H96" s="150">
        <v>3014909.48</v>
      </c>
      <c r="P96" s="15" t="b">
        <f>H96='9_Trade_Reg'!AR25</f>
        <v>1</v>
      </c>
    </row>
    <row r="97" spans="1:16" s="15" customFormat="1" x14ac:dyDescent="0.25">
      <c r="A97" s="38" t="s">
        <v>201</v>
      </c>
      <c r="B97" s="29" t="s">
        <v>74</v>
      </c>
      <c r="C97" s="147">
        <v>0</v>
      </c>
      <c r="D97" s="147">
        <v>0</v>
      </c>
      <c r="E97" s="145">
        <v>0</v>
      </c>
      <c r="F97" s="145">
        <v>0</v>
      </c>
      <c r="G97" s="145">
        <v>270.60000000000002</v>
      </c>
      <c r="H97" s="150">
        <f t="shared" si="9"/>
        <v>270.60000000000002</v>
      </c>
      <c r="P97" s="15" t="b">
        <f>H97='9_Trade_Reg'!AS24</f>
        <v>1</v>
      </c>
    </row>
    <row r="98" spans="1:16" s="15" customFormat="1" x14ac:dyDescent="0.25">
      <c r="A98" s="38"/>
      <c r="B98" s="29" t="s">
        <v>75</v>
      </c>
      <c r="C98" s="147">
        <v>336414.52999999997</v>
      </c>
      <c r="D98" s="147">
        <v>4720650.13</v>
      </c>
      <c r="E98" s="145">
        <v>0</v>
      </c>
      <c r="F98" s="145">
        <v>0</v>
      </c>
      <c r="G98" s="145">
        <v>0</v>
      </c>
      <c r="H98" s="150">
        <f t="shared" ref="H98:H104" si="12">SUM(C98:G98)</f>
        <v>5057064.66</v>
      </c>
      <c r="P98" s="15" t="b">
        <f>H98='9_Trade_Reg'!AS25</f>
        <v>1</v>
      </c>
    </row>
    <row r="99" spans="1:16" s="15" customFormat="1" x14ac:dyDescent="0.25">
      <c r="A99" s="38" t="s">
        <v>206</v>
      </c>
      <c r="B99" s="29" t="s">
        <v>74</v>
      </c>
      <c r="C99" s="147">
        <v>0</v>
      </c>
      <c r="D99" s="147">
        <v>0</v>
      </c>
      <c r="E99" s="145">
        <v>0</v>
      </c>
      <c r="F99" s="145">
        <v>0</v>
      </c>
      <c r="G99" s="145">
        <v>4094.6400000000003</v>
      </c>
      <c r="H99" s="150">
        <f t="shared" si="12"/>
        <v>4094.6400000000003</v>
      </c>
      <c r="P99" s="15" t="b">
        <f>H99='9_Trade_Reg'!AT24</f>
        <v>1</v>
      </c>
    </row>
    <row r="100" spans="1:16" s="15" customFormat="1" x14ac:dyDescent="0.25">
      <c r="A100" s="38"/>
      <c r="B100" s="29" t="s">
        <v>75</v>
      </c>
      <c r="C100" s="147">
        <v>0</v>
      </c>
      <c r="D100" s="147">
        <v>3951220.899999998</v>
      </c>
      <c r="E100" s="145">
        <v>0</v>
      </c>
      <c r="F100" s="145">
        <v>0</v>
      </c>
      <c r="G100" s="145">
        <v>0</v>
      </c>
      <c r="H100" s="150">
        <f t="shared" si="12"/>
        <v>3951220.899999998</v>
      </c>
      <c r="P100" s="15" t="b">
        <f>H100='9_Trade_Reg'!AT25</f>
        <v>1</v>
      </c>
    </row>
    <row r="101" spans="1:16" s="15" customFormat="1" x14ac:dyDescent="0.25">
      <c r="A101" s="38" t="s">
        <v>207</v>
      </c>
      <c r="B101" s="29" t="s">
        <v>74</v>
      </c>
      <c r="C101" s="147">
        <v>0</v>
      </c>
      <c r="D101" s="147">
        <v>600</v>
      </c>
      <c r="E101" s="145">
        <v>0</v>
      </c>
      <c r="F101" s="145">
        <v>0</v>
      </c>
      <c r="G101" s="95">
        <v>5986.2</v>
      </c>
      <c r="H101" s="150">
        <f t="shared" si="12"/>
        <v>6586.2</v>
      </c>
      <c r="P101" s="15" t="b">
        <f>H101='9_Trade_Reg'!AU24</f>
        <v>1</v>
      </c>
    </row>
    <row r="102" spans="1:16" s="15" customFormat="1" x14ac:dyDescent="0.25">
      <c r="A102" s="38"/>
      <c r="B102" s="29" t="s">
        <v>75</v>
      </c>
      <c r="C102" s="147">
        <v>410.42</v>
      </c>
      <c r="D102" s="147">
        <v>3630354.1499999994</v>
      </c>
      <c r="E102" s="145">
        <v>0</v>
      </c>
      <c r="F102" s="145">
        <v>0</v>
      </c>
      <c r="G102" s="145">
        <v>0</v>
      </c>
      <c r="H102" s="150">
        <f t="shared" si="12"/>
        <v>3630764.5699999994</v>
      </c>
      <c r="P102" s="15" t="b">
        <f>H102='9_Trade_Reg'!AU25</f>
        <v>1</v>
      </c>
    </row>
    <row r="103" spans="1:16" s="15" customFormat="1" x14ac:dyDescent="0.25">
      <c r="A103" s="38" t="s">
        <v>208</v>
      </c>
      <c r="B103" s="29" t="s">
        <v>74</v>
      </c>
      <c r="C103" s="147">
        <v>0</v>
      </c>
      <c r="D103" s="147">
        <v>0</v>
      </c>
      <c r="E103" s="145">
        <v>0</v>
      </c>
      <c r="F103" s="145">
        <v>0</v>
      </c>
      <c r="G103" s="145">
        <v>0</v>
      </c>
      <c r="H103" s="150">
        <f t="shared" si="12"/>
        <v>0</v>
      </c>
      <c r="P103" s="15" t="b">
        <f>H103='9_Trade_Reg'!AV24</f>
        <v>1</v>
      </c>
    </row>
    <row r="104" spans="1:16" s="15" customFormat="1" x14ac:dyDescent="0.25">
      <c r="A104" s="38"/>
      <c r="B104" s="29" t="s">
        <v>75</v>
      </c>
      <c r="C104" s="147">
        <v>421510.48</v>
      </c>
      <c r="D104" s="147">
        <v>1023607.0600000015</v>
      </c>
      <c r="E104" s="145">
        <v>0</v>
      </c>
      <c r="F104" s="145">
        <v>0</v>
      </c>
      <c r="G104" s="145">
        <v>0</v>
      </c>
      <c r="H104" s="150">
        <f t="shared" si="12"/>
        <v>1445117.5400000014</v>
      </c>
      <c r="P104" s="15" t="b">
        <f>H104='9_Trade_Reg'!AV25</f>
        <v>1</v>
      </c>
    </row>
    <row r="105" spans="1:16" s="15" customFormat="1" x14ac:dyDescent="0.25">
      <c r="A105" s="38" t="s">
        <v>209</v>
      </c>
      <c r="B105" s="29" t="s">
        <v>74</v>
      </c>
      <c r="C105" s="147">
        <v>0</v>
      </c>
      <c r="D105" s="147">
        <v>1955</v>
      </c>
      <c r="E105" s="145">
        <v>0</v>
      </c>
      <c r="F105" s="145">
        <v>0</v>
      </c>
      <c r="G105" s="95">
        <v>1618.32</v>
      </c>
      <c r="H105" s="150">
        <f>SUM(C105:G105)</f>
        <v>3573.3199999999997</v>
      </c>
      <c r="L105" s="95"/>
      <c r="P105" s="15" t="b">
        <f>H105='9_Trade_Reg'!AW24</f>
        <v>1</v>
      </c>
    </row>
    <row r="106" spans="1:16" s="15" customFormat="1" x14ac:dyDescent="0.25">
      <c r="A106" s="38"/>
      <c r="B106" s="29" t="s">
        <v>75</v>
      </c>
      <c r="C106" s="147">
        <v>5152154.3599999994</v>
      </c>
      <c r="D106" s="147">
        <v>3727711.0199999888</v>
      </c>
      <c r="E106" s="145">
        <v>0</v>
      </c>
      <c r="F106" s="145">
        <v>0</v>
      </c>
      <c r="G106" s="145">
        <v>0</v>
      </c>
      <c r="H106" s="150">
        <v>8879865.3800000008</v>
      </c>
      <c r="L106" s="95"/>
      <c r="P106" s="15" t="b">
        <f>H106='9_Trade_Reg'!AW25</f>
        <v>1</v>
      </c>
    </row>
    <row r="107" spans="1:16" s="15" customFormat="1" x14ac:dyDescent="0.25">
      <c r="A107" s="38"/>
      <c r="B107" s="29"/>
      <c r="C107" s="37"/>
      <c r="D107" s="37"/>
      <c r="E107" s="35"/>
      <c r="F107" s="35"/>
      <c r="G107" s="35"/>
      <c r="H107" s="37"/>
      <c r="L107" s="95"/>
    </row>
    <row r="108" spans="1:16" x14ac:dyDescent="0.25">
      <c r="A108" s="50" t="s">
        <v>126</v>
      </c>
      <c r="B108" s="215" t="s">
        <v>202</v>
      </c>
      <c r="C108" s="199"/>
      <c r="D108" s="199"/>
      <c r="E108" s="194"/>
    </row>
    <row r="109" spans="1:16" x14ac:dyDescent="0.25">
      <c r="B109" s="228" t="s">
        <v>139</v>
      </c>
      <c r="C109" s="199"/>
      <c r="D109" s="199"/>
      <c r="E109" s="199"/>
    </row>
    <row r="110" spans="1:16" x14ac:dyDescent="0.25">
      <c r="A110" s="15"/>
      <c r="B110" s="15" t="s">
        <v>160</v>
      </c>
      <c r="C110" s="15"/>
      <c r="D110" s="15"/>
      <c r="E110" s="15"/>
      <c r="F110" s="15"/>
      <c r="G110" s="15"/>
      <c r="H110" s="15"/>
    </row>
    <row r="111" spans="1:16" x14ac:dyDescent="0.25">
      <c r="A111" s="15"/>
      <c r="B111" s="15" t="s">
        <v>193</v>
      </c>
      <c r="C111" s="15"/>
      <c r="D111" s="15"/>
      <c r="E111" s="15"/>
      <c r="F111" s="15"/>
      <c r="G111" s="15"/>
      <c r="H111" s="15"/>
    </row>
  </sheetData>
  <mergeCells count="12">
    <mergeCell ref="B109:E109"/>
    <mergeCell ref="A1:B1"/>
    <mergeCell ref="C1:H1"/>
    <mergeCell ref="C2:H2"/>
    <mergeCell ref="A3:B5"/>
    <mergeCell ref="F3:H3"/>
    <mergeCell ref="F4:H4"/>
    <mergeCell ref="A6:B6"/>
    <mergeCell ref="A31:B31"/>
    <mergeCell ref="A7:B7"/>
    <mergeCell ref="A2:B2"/>
    <mergeCell ref="B108:E10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Y117"/>
  <sheetViews>
    <sheetView zoomScaleNormal="100" workbookViewId="0">
      <pane xSplit="1" ySplit="5" topLeftCell="N7" activePane="bottomRight" state="frozen"/>
      <selection pane="topRight" activeCell="C1" sqref="C1"/>
      <selection pane="bottomLeft" activeCell="A6" sqref="A6"/>
      <selection pane="bottomRight" activeCell="Y19" sqref="Y19"/>
    </sheetView>
  </sheetViews>
  <sheetFormatPr defaultColWidth="9.28515625" defaultRowHeight="12.75" x14ac:dyDescent="0.2"/>
  <cols>
    <col min="1" max="1" width="9.7109375" style="96" customWidth="1"/>
    <col min="2" max="3" width="9.85546875" style="96" bestFit="1" customWidth="1"/>
    <col min="4" max="4" width="8.7109375" style="96" customWidth="1"/>
    <col min="5" max="5" width="10.5703125" style="96" customWidth="1"/>
    <col min="6" max="6" width="10" style="96" bestFit="1" customWidth="1"/>
    <col min="7" max="7" width="9" style="96" customWidth="1"/>
    <col min="8" max="8" width="8.85546875" style="96" bestFit="1" customWidth="1"/>
    <col min="9" max="9" width="10.7109375" style="96" customWidth="1"/>
    <col min="10" max="10" width="11" style="96" customWidth="1"/>
    <col min="11" max="11" width="12.42578125" style="96" customWidth="1"/>
    <col min="12" max="12" width="9" style="96" bestFit="1" customWidth="1"/>
    <col min="13" max="13" width="11.85546875" style="96" bestFit="1" customWidth="1"/>
    <col min="14" max="14" width="13.28515625" style="96" customWidth="1"/>
    <col min="15" max="15" width="12.28515625" style="96" customWidth="1"/>
    <col min="16" max="16" width="8.7109375" style="96" customWidth="1"/>
    <col min="17" max="17" width="12.42578125" style="96" customWidth="1"/>
    <col min="18" max="18" width="10.7109375" style="96" customWidth="1"/>
    <col min="19" max="19" width="15.7109375" style="96" customWidth="1"/>
    <col min="20" max="20" width="11.42578125" style="96" customWidth="1"/>
    <col min="21" max="21" width="9.28515625" style="96" customWidth="1"/>
    <col min="22" max="22" width="10.28515625" style="96" customWidth="1"/>
    <col min="23" max="23" width="8.85546875" style="96" bestFit="1" customWidth="1"/>
    <col min="24" max="24" width="10.28515625" style="96" customWidth="1"/>
    <col min="25" max="25" width="9.85546875" style="96" bestFit="1" customWidth="1"/>
    <col min="26" max="26" width="12.7109375" style="96" bestFit="1" customWidth="1"/>
    <col min="27" max="27" width="9.28515625" style="96"/>
    <col min="28" max="28" width="9.85546875" style="96" bestFit="1" customWidth="1"/>
    <col min="29" max="29" width="10.5703125" style="96" bestFit="1" customWidth="1"/>
    <col min="30" max="16384" width="9.28515625" style="96"/>
  </cols>
  <sheetData>
    <row r="1" spans="1:25" s="76" customFormat="1" ht="16.5" customHeight="1" x14ac:dyDescent="0.3">
      <c r="A1" s="75" t="s">
        <v>69</v>
      </c>
      <c r="B1" s="180" t="s">
        <v>18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5" s="79" customFormat="1" ht="16.5" customHeight="1" x14ac:dyDescent="0.3">
      <c r="A2" s="77"/>
      <c r="B2" s="78"/>
      <c r="C2" s="182" t="s">
        <v>142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5" s="81" customFormat="1" ht="15.75" customHeight="1" x14ac:dyDescent="0.2">
      <c r="A3" s="80"/>
      <c r="B3" s="81" t="s">
        <v>2</v>
      </c>
      <c r="C3" s="81" t="s">
        <v>40</v>
      </c>
      <c r="D3" s="81" t="s">
        <v>3</v>
      </c>
      <c r="E3" s="81" t="s">
        <v>41</v>
      </c>
      <c r="F3" s="81" t="s">
        <v>6</v>
      </c>
      <c r="G3" s="81" t="s">
        <v>7</v>
      </c>
      <c r="H3" s="81" t="s">
        <v>42</v>
      </c>
      <c r="I3" s="81" t="s">
        <v>9</v>
      </c>
      <c r="J3" s="81" t="s">
        <v>43</v>
      </c>
      <c r="K3" s="81" t="s">
        <v>11</v>
      </c>
      <c r="L3" s="81" t="s">
        <v>12</v>
      </c>
      <c r="M3" s="81" t="s">
        <v>44</v>
      </c>
      <c r="N3" s="81" t="s">
        <v>45</v>
      </c>
      <c r="O3" s="81" t="s">
        <v>13</v>
      </c>
      <c r="P3" s="81" t="s">
        <v>15</v>
      </c>
      <c r="Q3" s="81" t="s">
        <v>46</v>
      </c>
      <c r="R3" s="81" t="s">
        <v>47</v>
      </c>
      <c r="S3" s="81" t="s">
        <v>16</v>
      </c>
      <c r="T3" s="82" t="s">
        <v>14</v>
      </c>
      <c r="U3" s="81" t="s">
        <v>48</v>
      </c>
      <c r="V3" s="81" t="s">
        <v>49</v>
      </c>
      <c r="W3" s="83" t="s">
        <v>17</v>
      </c>
    </row>
    <row r="4" spans="1:25" s="87" customFormat="1" ht="80.25" customHeight="1" x14ac:dyDescent="0.2">
      <c r="A4" s="184" t="s">
        <v>211</v>
      </c>
      <c r="B4" s="84" t="s">
        <v>50</v>
      </c>
      <c r="C4" s="84" t="s">
        <v>51</v>
      </c>
      <c r="D4" s="84" t="s">
        <v>52</v>
      </c>
      <c r="E4" s="84" t="s">
        <v>4</v>
      </c>
      <c r="F4" s="84" t="s">
        <v>53</v>
      </c>
      <c r="G4" s="84" t="s">
        <v>8</v>
      </c>
      <c r="H4" s="84" t="s">
        <v>54</v>
      </c>
      <c r="I4" s="84" t="s">
        <v>10</v>
      </c>
      <c r="J4" s="84" t="s">
        <v>5</v>
      </c>
      <c r="K4" s="84" t="s">
        <v>55</v>
      </c>
      <c r="L4" s="84" t="s">
        <v>56</v>
      </c>
      <c r="M4" s="84" t="s">
        <v>57</v>
      </c>
      <c r="N4" s="84" t="s">
        <v>58</v>
      </c>
      <c r="O4" s="84" t="s">
        <v>59</v>
      </c>
      <c r="P4" s="84" t="s">
        <v>60</v>
      </c>
      <c r="Q4" s="84" t="s">
        <v>61</v>
      </c>
      <c r="R4" s="84" t="s">
        <v>62</v>
      </c>
      <c r="S4" s="84" t="s">
        <v>63</v>
      </c>
      <c r="T4" s="85" t="s">
        <v>64</v>
      </c>
      <c r="U4" s="84" t="s">
        <v>65</v>
      </c>
      <c r="V4" s="84" t="s">
        <v>66</v>
      </c>
      <c r="W4" s="86" t="s">
        <v>67</v>
      </c>
      <c r="X4" s="83" t="s">
        <v>1</v>
      </c>
    </row>
    <row r="5" spans="1:25" s="88" customFormat="1" ht="21" customHeight="1" x14ac:dyDescent="0.2">
      <c r="A5" s="183"/>
      <c r="B5" s="88" t="s">
        <v>19</v>
      </c>
      <c r="C5" s="88" t="s">
        <v>20</v>
      </c>
      <c r="D5" s="88" t="s">
        <v>21</v>
      </c>
      <c r="E5" s="88" t="s">
        <v>22</v>
      </c>
      <c r="F5" s="88" t="s">
        <v>23</v>
      </c>
      <c r="G5" s="88" t="s">
        <v>24</v>
      </c>
      <c r="H5" s="88" t="s">
        <v>25</v>
      </c>
      <c r="I5" s="88" t="s">
        <v>26</v>
      </c>
      <c r="J5" s="88" t="s">
        <v>27</v>
      </c>
      <c r="K5" s="88" t="s">
        <v>28</v>
      </c>
      <c r="L5" s="88" t="s">
        <v>29</v>
      </c>
      <c r="M5" s="88" t="s">
        <v>30</v>
      </c>
      <c r="N5" s="88" t="s">
        <v>31</v>
      </c>
      <c r="O5" s="88" t="s">
        <v>32</v>
      </c>
      <c r="P5" s="88" t="s">
        <v>33</v>
      </c>
      <c r="Q5" s="88" t="s">
        <v>34</v>
      </c>
      <c r="R5" s="88" t="s">
        <v>35</v>
      </c>
      <c r="S5" s="88" t="s">
        <v>36</v>
      </c>
      <c r="T5" s="88" t="s">
        <v>37</v>
      </c>
      <c r="U5" s="88" t="s">
        <v>38</v>
      </c>
      <c r="V5" s="88" t="s">
        <v>39</v>
      </c>
      <c r="W5" s="88" t="s">
        <v>128</v>
      </c>
    </row>
    <row r="6" spans="1:25" s="88" customFormat="1" ht="21" customHeight="1" x14ac:dyDescent="0.2">
      <c r="A6" s="89" t="s">
        <v>82</v>
      </c>
    </row>
    <row r="7" spans="1:25" s="92" customFormat="1" x14ac:dyDescent="0.2">
      <c r="A7" s="89" t="s">
        <v>152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s="92" customFormat="1" x14ac:dyDescent="0.2">
      <c r="A8" s="93">
        <v>2010</v>
      </c>
      <c r="B8" s="90">
        <v>1925247.539999997</v>
      </c>
      <c r="C8" s="90">
        <v>2510303.3899999973</v>
      </c>
      <c r="D8" s="90">
        <v>112194.24999999997</v>
      </c>
      <c r="E8" s="90">
        <v>3794770.28</v>
      </c>
      <c r="F8" s="90">
        <v>5364701.353000002</v>
      </c>
      <c r="G8" s="90">
        <v>1636534.2499999988</v>
      </c>
      <c r="H8" s="90">
        <v>633137.13999999932</v>
      </c>
      <c r="I8" s="90">
        <v>21234.01</v>
      </c>
      <c r="J8" s="90">
        <v>1366952.6800000018</v>
      </c>
      <c r="K8" s="90">
        <v>381422.23000000039</v>
      </c>
      <c r="L8" s="90">
        <v>854130.09999999881</v>
      </c>
      <c r="M8" s="90">
        <v>92400.569999999861</v>
      </c>
      <c r="N8" s="90">
        <v>165064.72000000003</v>
      </c>
      <c r="O8" s="90">
        <v>15759.859999999995</v>
      </c>
      <c r="P8" s="90">
        <v>1148055.4299999978</v>
      </c>
      <c r="Q8" s="90">
        <v>2489350.7099999981</v>
      </c>
      <c r="R8" s="90">
        <v>937423.10000000044</v>
      </c>
      <c r="S8" s="90">
        <v>322301.80000000005</v>
      </c>
      <c r="T8" s="90">
        <v>44</v>
      </c>
      <c r="U8" s="90">
        <v>450001.68000000063</v>
      </c>
      <c r="V8" s="90">
        <v>7142.46</v>
      </c>
      <c r="W8" s="90">
        <v>76741.98</v>
      </c>
      <c r="X8" s="90">
        <f>SUM(B8:W8)</f>
        <v>24304913.532999989</v>
      </c>
    </row>
    <row r="9" spans="1:25" s="92" customFormat="1" x14ac:dyDescent="0.2">
      <c r="A9" s="93">
        <v>2011</v>
      </c>
      <c r="B9" s="90">
        <v>1888875.8899999959</v>
      </c>
      <c r="C9" s="90">
        <v>2238476.0099999979</v>
      </c>
      <c r="D9" s="90">
        <v>131126.16</v>
      </c>
      <c r="E9" s="90">
        <v>3738901.8699999941</v>
      </c>
      <c r="F9" s="90">
        <v>5303569.5200000014</v>
      </c>
      <c r="G9" s="90">
        <v>1186370.2</v>
      </c>
      <c r="H9" s="90">
        <v>669777.74999999919</v>
      </c>
      <c r="I9" s="90">
        <v>32600.679999999978</v>
      </c>
      <c r="J9" s="90">
        <v>892277.2200000002</v>
      </c>
      <c r="K9" s="90">
        <v>812129.05000000075</v>
      </c>
      <c r="L9" s="90">
        <v>352546.52000000014</v>
      </c>
      <c r="M9" s="90">
        <v>64729.95</v>
      </c>
      <c r="N9" s="90">
        <v>295260.97000000015</v>
      </c>
      <c r="O9" s="90">
        <v>5163.4299999999994</v>
      </c>
      <c r="P9" s="90">
        <v>1688520.4899999993</v>
      </c>
      <c r="Q9" s="90">
        <v>5421854.5300000189</v>
      </c>
      <c r="R9" s="90">
        <v>731261.45999999926</v>
      </c>
      <c r="S9" s="90">
        <v>193890.28000000006</v>
      </c>
      <c r="T9" s="90">
        <v>947.27</v>
      </c>
      <c r="U9" s="90">
        <v>558177.85000000126</v>
      </c>
      <c r="V9" s="90">
        <v>0</v>
      </c>
      <c r="W9" s="90">
        <v>144019.41000000003</v>
      </c>
      <c r="X9" s="90">
        <f>SUM(B9:W9)</f>
        <v>26350476.510000009</v>
      </c>
    </row>
    <row r="10" spans="1:25" s="92" customFormat="1" x14ac:dyDescent="0.2">
      <c r="A10" s="93">
        <v>2012</v>
      </c>
      <c r="B10" s="90">
        <v>1508761.9399999997</v>
      </c>
      <c r="C10" s="90">
        <v>2171464.7599999998</v>
      </c>
      <c r="D10" s="90">
        <v>135560.53999999998</v>
      </c>
      <c r="E10" s="90">
        <v>3487759.6500000018</v>
      </c>
      <c r="F10" s="90">
        <v>4850306.9400000004</v>
      </c>
      <c r="G10" s="90">
        <v>1179649.0699999998</v>
      </c>
      <c r="H10" s="90">
        <v>386063.26</v>
      </c>
      <c r="I10" s="90">
        <v>18958.05</v>
      </c>
      <c r="J10" s="90">
        <v>952884.35999999987</v>
      </c>
      <c r="K10" s="90">
        <v>348173.02000000008</v>
      </c>
      <c r="L10" s="90">
        <v>393711.70000000024</v>
      </c>
      <c r="M10" s="90">
        <v>69899.740000000005</v>
      </c>
      <c r="N10" s="90">
        <v>138239.53999999995</v>
      </c>
      <c r="O10" s="90">
        <v>10297.789999999999</v>
      </c>
      <c r="P10" s="90">
        <v>793236.23</v>
      </c>
      <c r="Q10" s="90">
        <v>1964596.8199999998</v>
      </c>
      <c r="R10" s="90">
        <v>712279.81</v>
      </c>
      <c r="S10" s="90">
        <v>402444.65</v>
      </c>
      <c r="T10" s="90">
        <v>1652.73</v>
      </c>
      <c r="U10" s="90">
        <v>638220.12000000023</v>
      </c>
      <c r="V10" s="90">
        <v>1513.76</v>
      </c>
      <c r="W10" s="90">
        <v>62901.669999999991</v>
      </c>
      <c r="X10" s="90">
        <f t="shared" ref="X10:X13" si="0">SUM(B10:W10)</f>
        <v>20228576.150000002</v>
      </c>
    </row>
    <row r="11" spans="1:25" s="92" customFormat="1" x14ac:dyDescent="0.2">
      <c r="A11" s="93">
        <v>2013</v>
      </c>
      <c r="B11" s="90">
        <v>1347341.7399999993</v>
      </c>
      <c r="C11" s="90">
        <v>1977551.3000000038</v>
      </c>
      <c r="D11" s="90">
        <v>116654.3</v>
      </c>
      <c r="E11" s="90">
        <v>3567205.0099999872</v>
      </c>
      <c r="F11" s="90">
        <v>4697824.9100000011</v>
      </c>
      <c r="G11" s="90">
        <v>991132.57999999553</v>
      </c>
      <c r="H11" s="90">
        <v>527908.03999999946</v>
      </c>
      <c r="I11" s="90">
        <v>21240.05</v>
      </c>
      <c r="J11" s="90">
        <v>988012.90000000049</v>
      </c>
      <c r="K11" s="90">
        <v>242789.53999999963</v>
      </c>
      <c r="L11" s="90">
        <v>391045.64000000007</v>
      </c>
      <c r="M11" s="90">
        <v>53229.000000000029</v>
      </c>
      <c r="N11" s="90">
        <v>294999.87000000052</v>
      </c>
      <c r="O11" s="90">
        <v>2251.8900000000003</v>
      </c>
      <c r="P11" s="90">
        <v>1028023.4300000021</v>
      </c>
      <c r="Q11" s="90">
        <v>2364318.4999999963</v>
      </c>
      <c r="R11" s="90">
        <v>2132155.0000000005</v>
      </c>
      <c r="S11" s="90">
        <v>79050.520000000019</v>
      </c>
      <c r="T11" s="90">
        <v>991.70999999999992</v>
      </c>
      <c r="U11" s="90">
        <v>471377.46000000025</v>
      </c>
      <c r="V11" s="90">
        <v>0</v>
      </c>
      <c r="W11" s="90">
        <v>135376.17000000004</v>
      </c>
      <c r="X11" s="90">
        <f t="shared" si="0"/>
        <v>21430479.559999991</v>
      </c>
    </row>
    <row r="12" spans="1:25" s="79" customFormat="1" x14ac:dyDescent="0.2">
      <c r="A12" s="94">
        <v>2014</v>
      </c>
      <c r="B12" s="95">
        <v>1299145.8700000001</v>
      </c>
      <c r="C12" s="95">
        <v>2115300.23</v>
      </c>
      <c r="D12" s="95">
        <v>117257.88</v>
      </c>
      <c r="E12" s="95">
        <v>3500116.4800000014</v>
      </c>
      <c r="F12" s="95">
        <v>6580705.2200000007</v>
      </c>
      <c r="G12" s="95">
        <v>879970.74999999988</v>
      </c>
      <c r="H12" s="95">
        <v>293595.03000000003</v>
      </c>
      <c r="I12" s="95">
        <v>20366.869999999995</v>
      </c>
      <c r="J12" s="95">
        <v>962976.97</v>
      </c>
      <c r="K12" s="95">
        <v>302439.16999999993</v>
      </c>
      <c r="L12" s="95">
        <v>475189.19999999995</v>
      </c>
      <c r="M12" s="95">
        <v>65218.010000000017</v>
      </c>
      <c r="N12" s="95">
        <v>325202.12999999995</v>
      </c>
      <c r="O12" s="95">
        <v>36640.969999999994</v>
      </c>
      <c r="P12" s="95">
        <v>995685.69000000018</v>
      </c>
      <c r="Q12" s="95">
        <v>4380269.1099999994</v>
      </c>
      <c r="R12" s="95">
        <v>1174757.54</v>
      </c>
      <c r="S12" s="95">
        <v>113326.37000000001</v>
      </c>
      <c r="T12" s="95">
        <v>2617.6</v>
      </c>
      <c r="U12" s="95">
        <v>721632.38000000024</v>
      </c>
      <c r="V12" s="95">
        <v>0</v>
      </c>
      <c r="W12" s="95">
        <v>198090.32</v>
      </c>
      <c r="X12" s="95">
        <v>24560503.790000003</v>
      </c>
    </row>
    <row r="13" spans="1:25" s="79" customFormat="1" x14ac:dyDescent="0.2">
      <c r="A13" s="94">
        <v>2015</v>
      </c>
      <c r="B13" s="90">
        <v>1561002.2100000018</v>
      </c>
      <c r="C13" s="90">
        <v>2809155.2100000028</v>
      </c>
      <c r="D13" s="90">
        <v>156268.22999999998</v>
      </c>
      <c r="E13" s="90">
        <v>4420503.2179999873</v>
      </c>
      <c r="F13" s="90">
        <v>7104140.4700000035</v>
      </c>
      <c r="G13" s="90">
        <v>1024112.8950000022</v>
      </c>
      <c r="H13" s="90">
        <v>434076.63999999978</v>
      </c>
      <c r="I13" s="90">
        <v>33384.870000000003</v>
      </c>
      <c r="J13" s="90">
        <v>1102657.2500000016</v>
      </c>
      <c r="K13" s="90">
        <v>227137.01999999984</v>
      </c>
      <c r="L13" s="90">
        <v>762851.99999999988</v>
      </c>
      <c r="M13" s="90">
        <v>53422.829999999936</v>
      </c>
      <c r="N13" s="90">
        <v>375847.2199999998</v>
      </c>
      <c r="O13" s="90">
        <v>31378.380000000005</v>
      </c>
      <c r="P13" s="90">
        <v>1711292.0099999993</v>
      </c>
      <c r="Q13" s="90">
        <v>24001620.140000001</v>
      </c>
      <c r="R13" s="90">
        <v>2317883.3499999936</v>
      </c>
      <c r="S13" s="90">
        <v>210927.69000000006</v>
      </c>
      <c r="T13" s="90">
        <v>486.8</v>
      </c>
      <c r="U13" s="90">
        <v>555436.74999999919</v>
      </c>
      <c r="V13" s="90">
        <v>1014.9499999999999</v>
      </c>
      <c r="W13" s="90">
        <v>142040.33999999997</v>
      </c>
      <c r="X13" s="90">
        <f t="shared" si="0"/>
        <v>49036640.47299999</v>
      </c>
    </row>
    <row r="14" spans="1:25" s="79" customFormat="1" x14ac:dyDescent="0.2">
      <c r="A14" s="94">
        <v>2016</v>
      </c>
      <c r="B14" s="95">
        <v>1668894.8099999998</v>
      </c>
      <c r="C14" s="95">
        <v>2651884.6099999994</v>
      </c>
      <c r="D14" s="95">
        <v>122728.23999999999</v>
      </c>
      <c r="E14" s="95">
        <v>3439483.8500000006</v>
      </c>
      <c r="F14" s="95">
        <v>7041953.2599999988</v>
      </c>
      <c r="G14" s="95">
        <v>1068797.7400000002</v>
      </c>
      <c r="H14" s="95">
        <v>764049.5199999999</v>
      </c>
      <c r="I14" s="95">
        <v>43669.87</v>
      </c>
      <c r="J14" s="95">
        <v>1976754.2399999995</v>
      </c>
      <c r="K14" s="95">
        <v>226673.24</v>
      </c>
      <c r="L14" s="95">
        <v>734625.87999999989</v>
      </c>
      <c r="M14" s="95">
        <v>65286.950000000004</v>
      </c>
      <c r="N14" s="95">
        <v>685614.21000000008</v>
      </c>
      <c r="O14" s="95">
        <v>1011.1700000000001</v>
      </c>
      <c r="P14" s="95">
        <v>2467582.649999999</v>
      </c>
      <c r="Q14" s="95">
        <v>5084681.6000000006</v>
      </c>
      <c r="R14" s="95">
        <v>2141953.44</v>
      </c>
      <c r="S14" s="95">
        <v>537131.80999999994</v>
      </c>
      <c r="T14" s="95">
        <v>3786.36</v>
      </c>
      <c r="U14" s="95">
        <v>686258.30000000016</v>
      </c>
      <c r="V14" s="95">
        <v>950.36000000000013</v>
      </c>
      <c r="W14" s="95">
        <v>181757.94999999998</v>
      </c>
      <c r="X14" s="95">
        <v>31595530.059999999</v>
      </c>
    </row>
    <row r="15" spans="1:25" s="79" customFormat="1" x14ac:dyDescent="0.2">
      <c r="A15" s="94">
        <v>2017</v>
      </c>
      <c r="B15" s="95">
        <v>1690765.56</v>
      </c>
      <c r="C15" s="95">
        <v>3263134.45</v>
      </c>
      <c r="D15" s="95">
        <v>127547.09</v>
      </c>
      <c r="E15" s="95">
        <v>3953324.3300000015</v>
      </c>
      <c r="F15" s="95">
        <v>7245480.8399999999</v>
      </c>
      <c r="G15" s="95">
        <v>1081140.0199999998</v>
      </c>
      <c r="H15" s="95">
        <v>953401.2899999998</v>
      </c>
      <c r="I15" s="95">
        <v>64307.279999999992</v>
      </c>
      <c r="J15" s="95">
        <v>1844704.6700000002</v>
      </c>
      <c r="K15" s="95">
        <v>325117.09999999998</v>
      </c>
      <c r="L15" s="95">
        <v>847799.77999999991</v>
      </c>
      <c r="M15" s="95">
        <v>136210.36000000002</v>
      </c>
      <c r="N15" s="95">
        <v>766297.65000000026</v>
      </c>
      <c r="O15" s="95">
        <v>12691.04</v>
      </c>
      <c r="P15" s="95">
        <v>3029017.6199999987</v>
      </c>
      <c r="Q15" s="95">
        <v>4037315.77</v>
      </c>
      <c r="R15" s="95">
        <v>3036421.91</v>
      </c>
      <c r="S15" s="95">
        <v>353322.01</v>
      </c>
      <c r="T15" s="95">
        <v>447.47</v>
      </c>
      <c r="U15" s="95">
        <v>1789431.4100000006</v>
      </c>
      <c r="V15" s="95">
        <v>808.56000000000006</v>
      </c>
      <c r="W15" s="95">
        <v>97033.750000000015</v>
      </c>
      <c r="X15" s="95">
        <v>34655719.960000008</v>
      </c>
    </row>
    <row r="16" spans="1:25" x14ac:dyDescent="0.2">
      <c r="A16" s="96">
        <v>2018</v>
      </c>
      <c r="B16" s="97">
        <f>SUM(B22:B33)</f>
        <v>1880861.3319999999</v>
      </c>
      <c r="C16" s="97">
        <f t="shared" ref="C16:X16" si="1">SUM(C22:C33)</f>
        <v>4134305.6429999992</v>
      </c>
      <c r="D16" s="97">
        <f t="shared" si="1"/>
        <v>88321.03</v>
      </c>
      <c r="E16" s="97">
        <f t="shared" si="1"/>
        <v>5679430.9100000001</v>
      </c>
      <c r="F16" s="97">
        <f t="shared" si="1"/>
        <v>7339132.0500000007</v>
      </c>
      <c r="G16" s="97">
        <f t="shared" si="1"/>
        <v>1392378.7699999998</v>
      </c>
      <c r="H16" s="97">
        <f t="shared" si="1"/>
        <v>552378.64</v>
      </c>
      <c r="I16" s="97">
        <f t="shared" si="1"/>
        <v>82396.94</v>
      </c>
      <c r="J16" s="97">
        <f t="shared" si="1"/>
        <v>2006516.13</v>
      </c>
      <c r="K16" s="97">
        <f t="shared" si="1"/>
        <v>457012.38999999996</v>
      </c>
      <c r="L16" s="97">
        <f t="shared" si="1"/>
        <v>894854.79999999981</v>
      </c>
      <c r="M16" s="97">
        <f t="shared" si="1"/>
        <v>120024.49000000002</v>
      </c>
      <c r="N16" s="97">
        <f t="shared" si="1"/>
        <v>667556.69000000006</v>
      </c>
      <c r="O16" s="97">
        <f t="shared" si="1"/>
        <v>27956.609999999997</v>
      </c>
      <c r="P16" s="97">
        <f t="shared" si="1"/>
        <v>1871727.1399999997</v>
      </c>
      <c r="Q16" s="97">
        <f t="shared" si="1"/>
        <v>2743936.5560000003</v>
      </c>
      <c r="R16" s="97">
        <f t="shared" si="1"/>
        <v>2220383.2009999994</v>
      </c>
      <c r="S16" s="97">
        <f t="shared" si="1"/>
        <v>342129.63999999996</v>
      </c>
      <c r="T16" s="97">
        <f t="shared" si="1"/>
        <v>1534.7299999999998</v>
      </c>
      <c r="U16" s="97">
        <f t="shared" si="1"/>
        <v>1370481.4999999998</v>
      </c>
      <c r="V16" s="97">
        <f t="shared" si="1"/>
        <v>16.37</v>
      </c>
      <c r="W16" s="97">
        <f t="shared" si="1"/>
        <v>144559.64000000001</v>
      </c>
      <c r="X16" s="97">
        <f t="shared" si="1"/>
        <v>34017895.202</v>
      </c>
      <c r="Y16" s="97"/>
    </row>
    <row r="17" spans="1:25" x14ac:dyDescent="0.2">
      <c r="A17" s="96">
        <v>2019</v>
      </c>
      <c r="B17" s="97">
        <f>+SUM(B35:B46)</f>
        <v>2516573.5499999998</v>
      </c>
      <c r="C17" s="97">
        <f t="shared" ref="C17:X17" si="2">+SUM(C35:C46)</f>
        <v>5427886.4000000013</v>
      </c>
      <c r="D17" s="97">
        <f t="shared" si="2"/>
        <v>182355.10000000003</v>
      </c>
      <c r="E17" s="97">
        <f t="shared" si="2"/>
        <v>6459307.1700000009</v>
      </c>
      <c r="F17" s="97">
        <f t="shared" si="2"/>
        <v>8157603.4899999993</v>
      </c>
      <c r="G17" s="97">
        <f t="shared" si="2"/>
        <v>1544162.3499999999</v>
      </c>
      <c r="H17" s="97">
        <f t="shared" si="2"/>
        <v>1097923.42</v>
      </c>
      <c r="I17" s="97">
        <f t="shared" si="2"/>
        <v>66621.569999999992</v>
      </c>
      <c r="J17" s="97">
        <f t="shared" si="2"/>
        <v>2335180.0999999996</v>
      </c>
      <c r="K17" s="97">
        <f t="shared" si="2"/>
        <v>445197.27999999997</v>
      </c>
      <c r="L17" s="97">
        <f t="shared" si="2"/>
        <v>1129488.5099999998</v>
      </c>
      <c r="M17" s="97">
        <f t="shared" si="2"/>
        <v>146032.39000000001</v>
      </c>
      <c r="N17" s="97">
        <f t="shared" si="2"/>
        <v>1740081.33</v>
      </c>
      <c r="O17" s="97">
        <f t="shared" si="2"/>
        <v>10168.709999999999</v>
      </c>
      <c r="P17" s="97">
        <f t="shared" si="2"/>
        <v>2920212.88</v>
      </c>
      <c r="Q17" s="97">
        <f t="shared" si="2"/>
        <v>6360807.0300000012</v>
      </c>
      <c r="R17" s="97">
        <f t="shared" si="2"/>
        <v>4005116.1300000004</v>
      </c>
      <c r="S17" s="97">
        <f t="shared" si="2"/>
        <v>160785.02999999997</v>
      </c>
      <c r="T17" s="97">
        <f t="shared" si="2"/>
        <v>1835</v>
      </c>
      <c r="U17" s="97">
        <f t="shared" si="2"/>
        <v>1960015.2799999998</v>
      </c>
      <c r="V17" s="97">
        <f t="shared" si="2"/>
        <v>196.13</v>
      </c>
      <c r="W17" s="97">
        <f t="shared" si="2"/>
        <v>184072.05</v>
      </c>
      <c r="X17" s="97">
        <f t="shared" si="2"/>
        <v>46851620.899999999</v>
      </c>
      <c r="Y17" s="97"/>
    </row>
    <row r="18" spans="1:25" s="100" customFormat="1" x14ac:dyDescent="0.2">
      <c r="A18" s="98">
        <v>2020</v>
      </c>
      <c r="B18" s="99">
        <f>SUM(B48:B59)</f>
        <v>2512552.1500000004</v>
      </c>
      <c r="C18" s="99">
        <f t="shared" ref="C18:X18" si="3">SUM(C48:C59)</f>
        <v>5193431.87</v>
      </c>
      <c r="D18" s="99">
        <f t="shared" si="3"/>
        <v>146502.94999999998</v>
      </c>
      <c r="E18" s="99">
        <f t="shared" si="3"/>
        <v>6132819.4900000021</v>
      </c>
      <c r="F18" s="99">
        <f t="shared" si="3"/>
        <v>6575379.4800000004</v>
      </c>
      <c r="G18" s="99">
        <f t="shared" si="3"/>
        <v>2130292.5500000003</v>
      </c>
      <c r="H18" s="99">
        <f t="shared" si="3"/>
        <v>1380677.8300000015</v>
      </c>
      <c r="I18" s="99">
        <f t="shared" si="3"/>
        <v>43790.960000000006</v>
      </c>
      <c r="J18" s="99">
        <f t="shared" si="3"/>
        <v>2671923.58</v>
      </c>
      <c r="K18" s="99">
        <f t="shared" si="3"/>
        <v>739041.13</v>
      </c>
      <c r="L18" s="99">
        <f t="shared" si="3"/>
        <v>1055181.2399999998</v>
      </c>
      <c r="M18" s="99">
        <f t="shared" si="3"/>
        <v>159262.47</v>
      </c>
      <c r="N18" s="99">
        <f t="shared" si="3"/>
        <v>371488.93000000005</v>
      </c>
      <c r="O18" s="99">
        <f t="shared" si="3"/>
        <v>10737.39</v>
      </c>
      <c r="P18" s="99">
        <f t="shared" si="3"/>
        <v>1808266.65</v>
      </c>
      <c r="Q18" s="99">
        <f t="shared" si="3"/>
        <v>12725597.650000002</v>
      </c>
      <c r="R18" s="99">
        <f t="shared" si="3"/>
        <v>2474938.8099999991</v>
      </c>
      <c r="S18" s="99">
        <f t="shared" si="3"/>
        <v>2025619.5200000003</v>
      </c>
      <c r="T18" s="99">
        <f t="shared" si="3"/>
        <v>1300.97</v>
      </c>
      <c r="U18" s="99">
        <f t="shared" si="3"/>
        <v>932453.01</v>
      </c>
      <c r="V18" s="99">
        <f t="shared" si="3"/>
        <v>2173.3300000000004</v>
      </c>
      <c r="W18" s="99">
        <f t="shared" si="3"/>
        <v>69383.009999999995</v>
      </c>
      <c r="X18" s="99">
        <f t="shared" si="3"/>
        <v>49162814.970000006</v>
      </c>
      <c r="Y18" s="99"/>
    </row>
    <row r="19" spans="1:25" s="79" customFormat="1" x14ac:dyDescent="0.2">
      <c r="A19" s="94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165"/>
    </row>
    <row r="20" spans="1:25" x14ac:dyDescent="0.2">
      <c r="A20" s="101" t="s">
        <v>153</v>
      </c>
    </row>
    <row r="21" spans="1:25" x14ac:dyDescent="0.2">
      <c r="A21" s="81">
        <v>2018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5" x14ac:dyDescent="0.2">
      <c r="A22" s="79" t="s">
        <v>154</v>
      </c>
      <c r="B22" s="108">
        <v>161186.99999999994</v>
      </c>
      <c r="C22" s="108">
        <v>662626.48999999976</v>
      </c>
      <c r="D22" s="108">
        <v>41588.26</v>
      </c>
      <c r="E22" s="108">
        <v>809753.66999999923</v>
      </c>
      <c r="F22" s="108">
        <v>964010.08000000007</v>
      </c>
      <c r="G22" s="108">
        <v>213561.10999999996</v>
      </c>
      <c r="H22" s="108">
        <v>64916.099999999991</v>
      </c>
      <c r="I22" s="108">
        <v>4721.5200000000004</v>
      </c>
      <c r="J22" s="108">
        <v>249320.46</v>
      </c>
      <c r="K22" s="108">
        <v>101542.99</v>
      </c>
      <c r="L22" s="108">
        <v>77483.819999999949</v>
      </c>
      <c r="M22" s="108">
        <v>4564.880000000001</v>
      </c>
      <c r="N22" s="108">
        <v>76001.689999999988</v>
      </c>
      <c r="O22" s="108">
        <v>1000.3399999999999</v>
      </c>
      <c r="P22" s="108">
        <v>308495.00999999966</v>
      </c>
      <c r="Q22" s="108">
        <v>332527.13999999978</v>
      </c>
      <c r="R22" s="108">
        <v>204242.00999999995</v>
      </c>
      <c r="S22" s="108">
        <v>139350.04</v>
      </c>
      <c r="T22" s="108">
        <v>0</v>
      </c>
      <c r="U22" s="108">
        <v>168973.40999999995</v>
      </c>
      <c r="V22" s="108">
        <v>0</v>
      </c>
      <c r="W22" s="108">
        <v>8679.48</v>
      </c>
      <c r="X22" s="95">
        <f>SUM(B22:W22)</f>
        <v>4594545.4999999991</v>
      </c>
    </row>
    <row r="23" spans="1:25" x14ac:dyDescent="0.2">
      <c r="A23" s="79" t="s">
        <v>155</v>
      </c>
      <c r="B23" s="108">
        <v>46607.140000000007</v>
      </c>
      <c r="C23" s="108">
        <v>299069.17999999993</v>
      </c>
      <c r="D23" s="108">
        <v>4018.61</v>
      </c>
      <c r="E23" s="108">
        <v>378600.66999999987</v>
      </c>
      <c r="F23" s="108">
        <v>234218.60000000009</v>
      </c>
      <c r="G23" s="108">
        <v>136103.71999999986</v>
      </c>
      <c r="H23" s="108">
        <v>40526.960000000006</v>
      </c>
      <c r="I23" s="108">
        <v>0</v>
      </c>
      <c r="J23" s="108">
        <v>199426.09000000003</v>
      </c>
      <c r="K23" s="108">
        <v>48264.3</v>
      </c>
      <c r="L23" s="108">
        <v>27397.490000000005</v>
      </c>
      <c r="M23" s="108">
        <v>1224.7099999999998</v>
      </c>
      <c r="N23" s="108">
        <v>83449.09</v>
      </c>
      <c r="O23" s="108">
        <v>0</v>
      </c>
      <c r="P23" s="108">
        <v>175738.51999999996</v>
      </c>
      <c r="Q23" s="108">
        <v>117129.11999999994</v>
      </c>
      <c r="R23" s="108">
        <v>100364.75</v>
      </c>
      <c r="S23" s="108">
        <v>2233.5600000000004</v>
      </c>
      <c r="T23" s="108">
        <v>0</v>
      </c>
      <c r="U23" s="108">
        <v>116208.97000000003</v>
      </c>
      <c r="V23" s="108">
        <v>0</v>
      </c>
      <c r="W23" s="108">
        <v>1186</v>
      </c>
      <c r="X23" s="95">
        <f t="shared" ref="X23:X56" si="4">SUM(B23:W23)</f>
        <v>2011767.48</v>
      </c>
    </row>
    <row r="24" spans="1:25" x14ac:dyDescent="0.2">
      <c r="A24" s="79" t="s">
        <v>156</v>
      </c>
      <c r="B24" s="108">
        <v>310231.652</v>
      </c>
      <c r="C24" s="108">
        <v>351154.36000000016</v>
      </c>
      <c r="D24" s="108">
        <v>507.64</v>
      </c>
      <c r="E24" s="108">
        <v>360495.82000000007</v>
      </c>
      <c r="F24" s="108">
        <v>803605.29999999993</v>
      </c>
      <c r="G24" s="108">
        <v>237143.8</v>
      </c>
      <c r="H24" s="108">
        <v>58861.61</v>
      </c>
      <c r="I24" s="108">
        <v>48879.749999999985</v>
      </c>
      <c r="J24" s="108">
        <v>284044.61</v>
      </c>
      <c r="K24" s="108">
        <v>39827.050000000003</v>
      </c>
      <c r="L24" s="108">
        <v>105055.67000000004</v>
      </c>
      <c r="M24" s="108">
        <v>7696.6499999999987</v>
      </c>
      <c r="N24" s="108">
        <v>70113.150000000009</v>
      </c>
      <c r="O24" s="108">
        <v>372.19</v>
      </c>
      <c r="P24" s="108">
        <v>241834.49000000022</v>
      </c>
      <c r="Q24" s="108">
        <v>438372.44000000018</v>
      </c>
      <c r="R24" s="108">
        <v>227091.93099999989</v>
      </c>
      <c r="S24" s="108">
        <v>71218.839999999967</v>
      </c>
      <c r="T24" s="108">
        <v>0</v>
      </c>
      <c r="U24" s="108">
        <v>100766.09000000004</v>
      </c>
      <c r="V24" s="108">
        <v>0</v>
      </c>
      <c r="W24" s="108">
        <v>4263.67</v>
      </c>
      <c r="X24" s="95">
        <f t="shared" si="4"/>
        <v>3761536.7129999995</v>
      </c>
    </row>
    <row r="25" spans="1:25" x14ac:dyDescent="0.2">
      <c r="A25" s="79" t="s">
        <v>157</v>
      </c>
      <c r="B25" s="108">
        <v>103841.75000000006</v>
      </c>
      <c r="C25" s="108">
        <v>136180.09299999999</v>
      </c>
      <c r="D25" s="108">
        <v>258.09000000000003</v>
      </c>
      <c r="E25" s="108">
        <v>302481.99000000011</v>
      </c>
      <c r="F25" s="108">
        <v>606453.82999999996</v>
      </c>
      <c r="G25" s="108">
        <v>43779.540000000015</v>
      </c>
      <c r="H25" s="108">
        <v>22859.600000000013</v>
      </c>
      <c r="I25" s="108">
        <v>3293.1499999999996</v>
      </c>
      <c r="J25" s="108">
        <v>92307.199999999983</v>
      </c>
      <c r="K25" s="108">
        <v>70256.559999999954</v>
      </c>
      <c r="L25" s="108">
        <v>22447.839999999993</v>
      </c>
      <c r="M25" s="108">
        <v>10212.259999999998</v>
      </c>
      <c r="N25" s="108">
        <v>37864.439999999995</v>
      </c>
      <c r="O25" s="108">
        <v>6044.38</v>
      </c>
      <c r="P25" s="108">
        <v>124996.38</v>
      </c>
      <c r="Q25" s="108">
        <v>349703.56000000011</v>
      </c>
      <c r="R25" s="108">
        <v>189393.22999999995</v>
      </c>
      <c r="S25" s="108">
        <v>11290.170000000002</v>
      </c>
      <c r="T25" s="108">
        <v>202</v>
      </c>
      <c r="U25" s="108">
        <v>56935.130000000005</v>
      </c>
      <c r="V25" s="108">
        <v>0</v>
      </c>
      <c r="W25" s="108">
        <v>28398.06</v>
      </c>
      <c r="X25" s="95">
        <f t="shared" si="4"/>
        <v>2219199.253</v>
      </c>
    </row>
    <row r="26" spans="1:25" x14ac:dyDescent="0.2">
      <c r="A26" s="79" t="s">
        <v>0</v>
      </c>
      <c r="B26" s="108">
        <v>132836.42000000001</v>
      </c>
      <c r="C26" s="108">
        <v>370994.67999999993</v>
      </c>
      <c r="D26" s="108">
        <v>6314.81</v>
      </c>
      <c r="E26" s="108">
        <v>508169.55</v>
      </c>
      <c r="F26" s="108">
        <v>476449.15</v>
      </c>
      <c r="G26" s="108">
        <v>223193.87999999977</v>
      </c>
      <c r="H26" s="108">
        <v>59950.559999999976</v>
      </c>
      <c r="I26" s="108">
        <v>1618.0100000000002</v>
      </c>
      <c r="J26" s="108">
        <v>186691.57000000007</v>
      </c>
      <c r="K26" s="108">
        <v>23708.670000000009</v>
      </c>
      <c r="L26" s="108">
        <v>38680.580000000009</v>
      </c>
      <c r="M26" s="108">
        <v>9804.130000000001</v>
      </c>
      <c r="N26" s="108">
        <v>39287.590000000011</v>
      </c>
      <c r="O26" s="108">
        <v>627.29</v>
      </c>
      <c r="P26" s="108">
        <v>177711.1</v>
      </c>
      <c r="Q26" s="108">
        <v>203962.54000000012</v>
      </c>
      <c r="R26" s="108">
        <v>298444.90000000002</v>
      </c>
      <c r="S26" s="108">
        <v>13586.9</v>
      </c>
      <c r="T26" s="108">
        <v>0</v>
      </c>
      <c r="U26" s="108">
        <v>164380.73000000001</v>
      </c>
      <c r="V26" s="108">
        <v>16.37</v>
      </c>
      <c r="W26" s="108">
        <v>8871.68</v>
      </c>
      <c r="X26" s="95">
        <f t="shared" si="4"/>
        <v>2945301.11</v>
      </c>
    </row>
    <row r="27" spans="1:25" x14ac:dyDescent="0.2">
      <c r="A27" s="79" t="s">
        <v>194</v>
      </c>
      <c r="B27" s="108">
        <v>111653.26</v>
      </c>
      <c r="C27" s="108">
        <v>192540.43</v>
      </c>
      <c r="D27" s="108"/>
      <c r="E27" s="108">
        <v>464875.53999999992</v>
      </c>
      <c r="F27" s="108">
        <v>204835.17999999996</v>
      </c>
      <c r="G27" s="108">
        <v>80084.479999999967</v>
      </c>
      <c r="H27" s="108">
        <v>24334.21</v>
      </c>
      <c r="I27" s="108">
        <v>2115.2199999999998</v>
      </c>
      <c r="J27" s="108">
        <v>141784.64999999997</v>
      </c>
      <c r="K27" s="108">
        <v>16898.03</v>
      </c>
      <c r="L27" s="108">
        <v>160577.50999999998</v>
      </c>
      <c r="M27" s="108">
        <v>15637.870000000004</v>
      </c>
      <c r="N27" s="108">
        <v>58800.32999999998</v>
      </c>
      <c r="O27" s="108">
        <v>1127.33</v>
      </c>
      <c r="P27" s="108">
        <v>277948.02000000008</v>
      </c>
      <c r="Q27" s="108">
        <v>228237.05</v>
      </c>
      <c r="R27" s="108">
        <v>287788.53999999998</v>
      </c>
      <c r="S27" s="108">
        <v>19743.14</v>
      </c>
      <c r="T27" s="108">
        <v>0</v>
      </c>
      <c r="U27" s="108">
        <v>86024.279999999926</v>
      </c>
      <c r="V27" s="108">
        <v>0</v>
      </c>
      <c r="W27" s="108">
        <v>4349</v>
      </c>
      <c r="X27" s="95">
        <f t="shared" si="4"/>
        <v>2379354.0699999998</v>
      </c>
    </row>
    <row r="28" spans="1:25" x14ac:dyDescent="0.2">
      <c r="A28" s="79" t="s">
        <v>195</v>
      </c>
      <c r="B28" s="108">
        <v>157376.18000000002</v>
      </c>
      <c r="C28" s="108">
        <v>488172.2300000001</v>
      </c>
      <c r="D28" s="108">
        <v>4203.3999999999996</v>
      </c>
      <c r="E28" s="108">
        <v>594865.66000000085</v>
      </c>
      <c r="F28" s="108">
        <v>927628.38000000012</v>
      </c>
      <c r="G28" s="108">
        <v>104287.60999999997</v>
      </c>
      <c r="H28" s="108">
        <v>32168.94999999999</v>
      </c>
      <c r="I28" s="108">
        <v>2480.8799999999997</v>
      </c>
      <c r="J28" s="108">
        <v>79974.240000000005</v>
      </c>
      <c r="K28" s="108">
        <v>53819.979999999996</v>
      </c>
      <c r="L28" s="108">
        <v>41795.400000000016</v>
      </c>
      <c r="M28" s="108">
        <v>6576.74</v>
      </c>
      <c r="N28" s="108">
        <v>60804.72</v>
      </c>
      <c r="O28" s="108">
        <v>5989.2300000000005</v>
      </c>
      <c r="P28" s="108">
        <v>114989.87999999996</v>
      </c>
      <c r="Q28" s="108">
        <v>162927.49000000005</v>
      </c>
      <c r="R28" s="108">
        <v>161793.73000000001</v>
      </c>
      <c r="S28" s="108">
        <v>20187.599999999995</v>
      </c>
      <c r="T28" s="108">
        <v>313.02</v>
      </c>
      <c r="U28" s="108">
        <v>131399.59</v>
      </c>
      <c r="V28" s="108">
        <v>0</v>
      </c>
      <c r="W28" s="108">
        <v>19968.48</v>
      </c>
      <c r="X28" s="95">
        <f t="shared" si="4"/>
        <v>3171723.390000002</v>
      </c>
    </row>
    <row r="29" spans="1:25" x14ac:dyDescent="0.2">
      <c r="A29" s="79" t="s">
        <v>201</v>
      </c>
      <c r="B29" s="108">
        <v>119603.55</v>
      </c>
      <c r="C29" s="108">
        <v>170361.05000000008</v>
      </c>
      <c r="D29" s="108">
        <v>13350.14</v>
      </c>
      <c r="E29" s="108">
        <v>376785.38999999996</v>
      </c>
      <c r="F29" s="108">
        <v>640537.44999999995</v>
      </c>
      <c r="G29" s="108">
        <v>18996.630000000005</v>
      </c>
      <c r="H29" s="108">
        <v>21299.199999999997</v>
      </c>
      <c r="I29" s="108">
        <v>1275.46</v>
      </c>
      <c r="J29" s="108">
        <v>353095.72</v>
      </c>
      <c r="K29" s="108">
        <v>16779.640000000003</v>
      </c>
      <c r="L29" s="108">
        <v>27240.1</v>
      </c>
      <c r="M29" s="108">
        <v>5055.67</v>
      </c>
      <c r="N29" s="108">
        <v>17433.350000000002</v>
      </c>
      <c r="O29" s="108">
        <v>5599.4099999999989</v>
      </c>
      <c r="P29" s="108">
        <v>47672.210000000021</v>
      </c>
      <c r="Q29" s="108">
        <v>102145.18999999999</v>
      </c>
      <c r="R29" s="108">
        <v>201161.16999999995</v>
      </c>
      <c r="S29" s="108">
        <v>689.1099999999999</v>
      </c>
      <c r="T29" s="108">
        <v>193.44</v>
      </c>
      <c r="U29" s="108">
        <v>118279.59</v>
      </c>
      <c r="V29" s="108">
        <v>0</v>
      </c>
      <c r="W29" s="108">
        <v>33412.51</v>
      </c>
      <c r="X29" s="95">
        <f t="shared" si="4"/>
        <v>2290965.9799999991</v>
      </c>
    </row>
    <row r="30" spans="1:25" x14ac:dyDescent="0.2">
      <c r="A30" s="102" t="s">
        <v>206</v>
      </c>
      <c r="B30" s="108">
        <v>66084.73000000001</v>
      </c>
      <c r="C30" s="108">
        <v>391407.27999999997</v>
      </c>
      <c r="D30" s="108">
        <v>4800.5999999999995</v>
      </c>
      <c r="E30" s="108">
        <v>345921.12000000005</v>
      </c>
      <c r="F30" s="108">
        <v>768910.53</v>
      </c>
      <c r="G30" s="108">
        <v>78069.650000000038</v>
      </c>
      <c r="H30" s="108">
        <v>65861.770000000019</v>
      </c>
      <c r="I30" s="108">
        <v>6047.2900000000018</v>
      </c>
      <c r="J30" s="108">
        <v>131141.68</v>
      </c>
      <c r="K30" s="108">
        <v>23195.249999999996</v>
      </c>
      <c r="L30" s="108">
        <v>47228.669999999969</v>
      </c>
      <c r="M30" s="108">
        <v>36685.480000000003</v>
      </c>
      <c r="N30" s="108">
        <v>53065.39</v>
      </c>
      <c r="O30" s="108">
        <v>3431.1199999999994</v>
      </c>
      <c r="P30" s="108">
        <v>101567.65999999999</v>
      </c>
      <c r="Q30" s="108">
        <v>195396.77000000005</v>
      </c>
      <c r="R30" s="108">
        <v>141968.16999999998</v>
      </c>
      <c r="S30" s="108">
        <v>29779.51</v>
      </c>
      <c r="T30" s="108">
        <v>0</v>
      </c>
      <c r="U30" s="108">
        <v>105141.34999999998</v>
      </c>
      <c r="V30" s="108">
        <v>0</v>
      </c>
      <c r="W30" s="108">
        <v>18890.87</v>
      </c>
      <c r="X30" s="95">
        <f t="shared" si="4"/>
        <v>2614594.89</v>
      </c>
    </row>
    <row r="31" spans="1:25" x14ac:dyDescent="0.2">
      <c r="A31" s="102" t="s">
        <v>207</v>
      </c>
      <c r="B31" s="108">
        <v>157201.49000000002</v>
      </c>
      <c r="C31" s="108">
        <v>233692.63</v>
      </c>
      <c r="D31" s="108">
        <v>2635.55</v>
      </c>
      <c r="E31" s="108">
        <v>387420.5399999998</v>
      </c>
      <c r="F31" s="108">
        <v>195195.20000000004</v>
      </c>
      <c r="G31" s="108">
        <v>130826.24999999997</v>
      </c>
      <c r="H31" s="108">
        <v>68907.099999999991</v>
      </c>
      <c r="I31" s="108">
        <v>4770.9399999999996</v>
      </c>
      <c r="J31" s="108">
        <v>59492.670000000006</v>
      </c>
      <c r="K31" s="108">
        <v>12145.720000000001</v>
      </c>
      <c r="L31" s="108">
        <v>130548.55000000002</v>
      </c>
      <c r="M31" s="108">
        <v>9382.11</v>
      </c>
      <c r="N31" s="108">
        <v>56795.42</v>
      </c>
      <c r="O31" s="108">
        <v>1015.1</v>
      </c>
      <c r="P31" s="108">
        <v>65471.169999999984</v>
      </c>
      <c r="Q31" s="108">
        <v>140600.31600000002</v>
      </c>
      <c r="R31" s="108">
        <v>65738.94</v>
      </c>
      <c r="S31" s="108">
        <v>8370.49</v>
      </c>
      <c r="T31" s="108">
        <v>0</v>
      </c>
      <c r="U31" s="108">
        <v>106966.91000000003</v>
      </c>
      <c r="V31" s="108">
        <v>0</v>
      </c>
      <c r="W31" s="108">
        <v>190.41</v>
      </c>
      <c r="X31" s="95">
        <f t="shared" si="4"/>
        <v>1837367.5059999998</v>
      </c>
    </row>
    <row r="32" spans="1:25" x14ac:dyDescent="0.2">
      <c r="A32" s="102" t="s">
        <v>208</v>
      </c>
      <c r="B32" s="108">
        <v>154500.81</v>
      </c>
      <c r="C32" s="108">
        <v>315889.11999999994</v>
      </c>
      <c r="D32" s="108">
        <v>10246.950000000001</v>
      </c>
      <c r="E32" s="108">
        <v>522922.06999999989</v>
      </c>
      <c r="F32" s="108">
        <v>704893.02999999991</v>
      </c>
      <c r="G32" s="108">
        <v>63380.029999999984</v>
      </c>
      <c r="H32" s="108">
        <v>56074.950000000004</v>
      </c>
      <c r="I32" s="108">
        <v>1422.1200000000001</v>
      </c>
      <c r="J32" s="108">
        <v>67593.23</v>
      </c>
      <c r="K32" s="108">
        <v>15943.769999999997</v>
      </c>
      <c r="L32" s="108">
        <v>161278.61999999994</v>
      </c>
      <c r="M32" s="108">
        <v>4202.5599999999995</v>
      </c>
      <c r="N32" s="108">
        <v>90144.739999999976</v>
      </c>
      <c r="O32" s="108">
        <v>2417.06</v>
      </c>
      <c r="P32" s="108">
        <v>113354.12000000005</v>
      </c>
      <c r="Q32" s="108">
        <v>115389.04000000007</v>
      </c>
      <c r="R32" s="108">
        <v>207918.09999999998</v>
      </c>
      <c r="S32" s="108">
        <v>23019.649999999998</v>
      </c>
      <c r="T32" s="108">
        <v>684.18</v>
      </c>
      <c r="U32" s="108">
        <v>66960.490000000005</v>
      </c>
      <c r="V32" s="108">
        <v>0</v>
      </c>
      <c r="W32" s="108">
        <v>5309.69</v>
      </c>
      <c r="X32" s="95">
        <f t="shared" si="4"/>
        <v>2703544.33</v>
      </c>
    </row>
    <row r="33" spans="1:24" x14ac:dyDescent="0.2">
      <c r="A33" s="102" t="s">
        <v>209</v>
      </c>
      <c r="B33" s="108">
        <v>359737.35</v>
      </c>
      <c r="C33" s="108">
        <v>522218.09999999986</v>
      </c>
      <c r="D33" s="108">
        <v>396.98</v>
      </c>
      <c r="E33" s="108">
        <v>627138.89000000013</v>
      </c>
      <c r="F33" s="108">
        <v>812395.31999999983</v>
      </c>
      <c r="G33" s="108">
        <v>62952.069999999992</v>
      </c>
      <c r="H33" s="108">
        <v>36617.630000000005</v>
      </c>
      <c r="I33" s="108">
        <v>5772.6</v>
      </c>
      <c r="J33" s="108">
        <v>161644.01</v>
      </c>
      <c r="K33" s="108">
        <v>34630.429999999993</v>
      </c>
      <c r="L33" s="108">
        <v>55120.549999999996</v>
      </c>
      <c r="M33" s="108">
        <v>8981.43</v>
      </c>
      <c r="N33" s="108">
        <v>23796.78</v>
      </c>
      <c r="O33" s="108">
        <v>333.15999999999997</v>
      </c>
      <c r="P33" s="108">
        <v>121948.58000000003</v>
      </c>
      <c r="Q33" s="108">
        <v>357545.89999999997</v>
      </c>
      <c r="R33" s="108">
        <v>134477.72999999998</v>
      </c>
      <c r="S33" s="108">
        <v>2660.6299999999997</v>
      </c>
      <c r="T33" s="108">
        <v>142.09</v>
      </c>
      <c r="U33" s="108">
        <v>148444.95999999993</v>
      </c>
      <c r="V33" s="108">
        <v>0</v>
      </c>
      <c r="W33" s="108">
        <v>11039.789999999999</v>
      </c>
      <c r="X33" s="95">
        <f t="shared" si="4"/>
        <v>3487994.9799999991</v>
      </c>
    </row>
    <row r="34" spans="1:24" x14ac:dyDescent="0.2">
      <c r="A34" s="81">
        <v>2019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x14ac:dyDescent="0.2">
      <c r="A35" s="79" t="s">
        <v>154</v>
      </c>
      <c r="B35" s="108">
        <v>169294.99</v>
      </c>
      <c r="C35" s="108">
        <v>423710.72000000003</v>
      </c>
      <c r="D35" s="108">
        <v>9766.9399999999987</v>
      </c>
      <c r="E35" s="108">
        <v>593462.16999999958</v>
      </c>
      <c r="F35" s="108">
        <v>1179481.5100000002</v>
      </c>
      <c r="G35" s="108">
        <v>141528.34999999995</v>
      </c>
      <c r="H35" s="108">
        <v>63265.45</v>
      </c>
      <c r="I35" s="108">
        <v>3458.47</v>
      </c>
      <c r="J35" s="108">
        <v>438913.48999999993</v>
      </c>
      <c r="K35" s="108">
        <v>49551.81</v>
      </c>
      <c r="L35" s="108">
        <v>49819.809999999983</v>
      </c>
      <c r="M35" s="108">
        <v>8771.7999999999993</v>
      </c>
      <c r="N35" s="108">
        <v>160576.6</v>
      </c>
      <c r="O35" s="108">
        <v>193.86</v>
      </c>
      <c r="P35" s="108">
        <v>326164.22000000015</v>
      </c>
      <c r="Q35" s="108">
        <v>2023413.3000000012</v>
      </c>
      <c r="R35" s="108">
        <v>974257.79000000015</v>
      </c>
      <c r="S35" s="108">
        <v>10047.16</v>
      </c>
      <c r="T35" s="108">
        <v>0</v>
      </c>
      <c r="U35" s="108">
        <v>112591.88</v>
      </c>
      <c r="V35" s="108">
        <v>194.26</v>
      </c>
      <c r="W35" s="108"/>
      <c r="X35" s="95">
        <f t="shared" si="4"/>
        <v>6738464.580000001</v>
      </c>
    </row>
    <row r="36" spans="1:24" x14ac:dyDescent="0.2">
      <c r="A36" s="79" t="s">
        <v>155</v>
      </c>
      <c r="B36" s="108">
        <v>137595.47999999998</v>
      </c>
      <c r="C36" s="108">
        <v>556480.89000000013</v>
      </c>
      <c r="D36" s="108">
        <v>7717.4600000000009</v>
      </c>
      <c r="E36" s="108">
        <v>381569.66999999969</v>
      </c>
      <c r="F36" s="108">
        <v>172110.29</v>
      </c>
      <c r="G36" s="108">
        <v>203197.34000000005</v>
      </c>
      <c r="H36" s="108">
        <v>114090.38999999998</v>
      </c>
      <c r="I36" s="108">
        <v>808.32</v>
      </c>
      <c r="J36" s="108">
        <v>189756.55000000002</v>
      </c>
      <c r="K36" s="108">
        <v>28903.77</v>
      </c>
      <c r="L36" s="108">
        <v>30062.959999999995</v>
      </c>
      <c r="M36" s="108">
        <v>19010.79</v>
      </c>
      <c r="N36" s="108">
        <v>66348.69</v>
      </c>
      <c r="O36" s="108">
        <v>0</v>
      </c>
      <c r="P36" s="108">
        <v>430574.0199999999</v>
      </c>
      <c r="Q36" s="108">
        <v>639817.27999999968</v>
      </c>
      <c r="R36" s="108">
        <v>411079.1</v>
      </c>
      <c r="S36" s="108">
        <v>6374.8600000000006</v>
      </c>
      <c r="T36" s="108">
        <v>0</v>
      </c>
      <c r="U36" s="108">
        <v>57904.49</v>
      </c>
      <c r="V36" s="108">
        <v>0</v>
      </c>
      <c r="W36" s="108">
        <v>37040.549999999996</v>
      </c>
      <c r="X36" s="95">
        <f t="shared" si="4"/>
        <v>3490442.8999999994</v>
      </c>
    </row>
    <row r="37" spans="1:24" x14ac:dyDescent="0.2">
      <c r="A37" s="79" t="s">
        <v>156</v>
      </c>
      <c r="B37" s="108">
        <v>165270.63999999998</v>
      </c>
      <c r="C37" s="108">
        <v>608399.17000000004</v>
      </c>
      <c r="D37" s="108">
        <v>15641.890000000001</v>
      </c>
      <c r="E37" s="108">
        <v>463102.04999999993</v>
      </c>
      <c r="F37" s="108">
        <v>894569.14999999979</v>
      </c>
      <c r="G37" s="108">
        <v>75558.859999999971</v>
      </c>
      <c r="H37" s="108">
        <v>25907.720000000005</v>
      </c>
      <c r="I37" s="108">
        <v>4822.43</v>
      </c>
      <c r="J37" s="108">
        <v>190460.68000000002</v>
      </c>
      <c r="K37" s="108">
        <v>40871.409999999989</v>
      </c>
      <c r="L37" s="108">
        <v>218326.85000000003</v>
      </c>
      <c r="M37" s="108">
        <v>14929.599999999997</v>
      </c>
      <c r="N37" s="108">
        <v>44201.860000000008</v>
      </c>
      <c r="O37" s="108">
        <v>86.41</v>
      </c>
      <c r="P37" s="108">
        <v>204652.36999999991</v>
      </c>
      <c r="Q37" s="108">
        <v>267192.69999999995</v>
      </c>
      <c r="R37" s="108">
        <v>114735.73999999999</v>
      </c>
      <c r="S37" s="108">
        <v>11468.07</v>
      </c>
      <c r="T37" s="108">
        <v>0</v>
      </c>
      <c r="U37" s="108">
        <v>257256.92</v>
      </c>
      <c r="V37" s="108">
        <v>0</v>
      </c>
      <c r="W37" s="108">
        <v>8030.53</v>
      </c>
      <c r="X37" s="95">
        <f t="shared" si="4"/>
        <v>3625485.0500000007</v>
      </c>
    </row>
    <row r="38" spans="1:24" x14ac:dyDescent="0.2">
      <c r="A38" s="79" t="s">
        <v>157</v>
      </c>
      <c r="B38" s="108">
        <v>201735.05000000002</v>
      </c>
      <c r="C38" s="108">
        <v>315684.57000000007</v>
      </c>
      <c r="D38" s="108">
        <v>6817.07</v>
      </c>
      <c r="E38" s="108">
        <v>436050.75000000017</v>
      </c>
      <c r="F38" s="108">
        <v>676088.3</v>
      </c>
      <c r="G38" s="108">
        <v>141116.45000000007</v>
      </c>
      <c r="H38" s="108">
        <v>74987.729999999967</v>
      </c>
      <c r="I38" s="108">
        <v>813.03</v>
      </c>
      <c r="J38" s="108">
        <v>455297.29000000004</v>
      </c>
      <c r="K38" s="108">
        <v>30583.140000000003</v>
      </c>
      <c r="L38" s="108">
        <v>80675.260000000024</v>
      </c>
      <c r="M38" s="108">
        <v>2417.8200000000002</v>
      </c>
      <c r="N38" s="108">
        <v>79663.540000000008</v>
      </c>
      <c r="O38" s="108">
        <v>117.78999999999999</v>
      </c>
      <c r="P38" s="108">
        <v>202028.14000000007</v>
      </c>
      <c r="Q38" s="108">
        <v>312084.91999999993</v>
      </c>
      <c r="R38" s="108">
        <v>871584.85</v>
      </c>
      <c r="S38" s="108">
        <v>3282.1800000000003</v>
      </c>
      <c r="T38" s="108">
        <v>0</v>
      </c>
      <c r="U38" s="108">
        <v>176179.75000000006</v>
      </c>
      <c r="V38" s="108">
        <v>0</v>
      </c>
      <c r="W38" s="108">
        <v>195.95</v>
      </c>
      <c r="X38" s="95">
        <f t="shared" si="4"/>
        <v>4067403.580000001</v>
      </c>
    </row>
    <row r="39" spans="1:24" x14ac:dyDescent="0.2">
      <c r="A39" s="79" t="s">
        <v>0</v>
      </c>
      <c r="B39" s="108">
        <v>119146.62</v>
      </c>
      <c r="C39" s="108">
        <v>517706.96999999986</v>
      </c>
      <c r="D39" s="108">
        <v>44430.090000000004</v>
      </c>
      <c r="E39" s="108">
        <v>651403.40000000037</v>
      </c>
      <c r="F39" s="108">
        <v>910504.29</v>
      </c>
      <c r="G39" s="108">
        <v>110946.64000000001</v>
      </c>
      <c r="H39" s="108">
        <v>30504.22</v>
      </c>
      <c r="I39" s="108">
        <v>4766.4699999999993</v>
      </c>
      <c r="J39" s="108">
        <v>103032.13999999998</v>
      </c>
      <c r="K39" s="108">
        <v>10771.159999999998</v>
      </c>
      <c r="L39" s="108">
        <v>26665.18</v>
      </c>
      <c r="M39" s="108">
        <v>12134.260000000002</v>
      </c>
      <c r="N39" s="108">
        <v>51031.479999999996</v>
      </c>
      <c r="O39" s="108">
        <v>319.87</v>
      </c>
      <c r="P39" s="108">
        <v>132287.70999999988</v>
      </c>
      <c r="Q39" s="108">
        <v>147473.71000000011</v>
      </c>
      <c r="R39" s="108">
        <v>288659.37000000005</v>
      </c>
      <c r="S39" s="108">
        <v>8696.18</v>
      </c>
      <c r="T39" s="108">
        <v>0</v>
      </c>
      <c r="U39" s="108">
        <v>266565.88000000006</v>
      </c>
      <c r="V39" s="108">
        <v>0</v>
      </c>
      <c r="W39" s="108">
        <v>52482.239999999998</v>
      </c>
      <c r="X39" s="95">
        <f t="shared" si="4"/>
        <v>3489527.8800000013</v>
      </c>
    </row>
    <row r="40" spans="1:24" x14ac:dyDescent="0.2">
      <c r="A40" s="79" t="s">
        <v>194</v>
      </c>
      <c r="B40" s="108">
        <v>105608.88</v>
      </c>
      <c r="C40" s="108">
        <v>206269.62000000002</v>
      </c>
      <c r="D40" s="108">
        <v>12798.630000000001</v>
      </c>
      <c r="E40" s="108">
        <v>261779.63999999993</v>
      </c>
      <c r="F40" s="108">
        <v>674198.42</v>
      </c>
      <c r="G40" s="108">
        <v>31241.350000000002</v>
      </c>
      <c r="H40" s="108">
        <v>82895.880000000063</v>
      </c>
      <c r="I40" s="108">
        <v>134.17999999999998</v>
      </c>
      <c r="J40" s="108">
        <v>21736.639999999999</v>
      </c>
      <c r="K40" s="108">
        <v>2545.2399999999998</v>
      </c>
      <c r="L40" s="108">
        <v>30835.54</v>
      </c>
      <c r="M40" s="108">
        <v>6986.55</v>
      </c>
      <c r="N40" s="108">
        <v>10845.74</v>
      </c>
      <c r="O40" s="108">
        <v>0</v>
      </c>
      <c r="P40" s="108">
        <v>57435.789999999994</v>
      </c>
      <c r="Q40" s="108">
        <v>155420.20999999996</v>
      </c>
      <c r="R40" s="108">
        <v>41083.450000000004</v>
      </c>
      <c r="S40" s="108">
        <v>3475.0199999999995</v>
      </c>
      <c r="T40" s="108">
        <v>0</v>
      </c>
      <c r="U40" s="108">
        <v>111089.72</v>
      </c>
      <c r="V40" s="108">
        <v>0</v>
      </c>
      <c r="W40" s="108">
        <v>5982</v>
      </c>
      <c r="X40" s="95">
        <f t="shared" si="4"/>
        <v>1822362.5</v>
      </c>
    </row>
    <row r="41" spans="1:24" x14ac:dyDescent="0.2">
      <c r="A41" s="79" t="s">
        <v>195</v>
      </c>
      <c r="B41" s="108">
        <v>273789.31000000011</v>
      </c>
      <c r="C41" s="108">
        <v>625978.58000000007</v>
      </c>
      <c r="D41" s="108">
        <v>51966.400000000001</v>
      </c>
      <c r="E41" s="108">
        <v>1028898.5500000007</v>
      </c>
      <c r="F41" s="108">
        <v>232726.99000000002</v>
      </c>
      <c r="G41" s="108">
        <v>322514.57999999996</v>
      </c>
      <c r="H41" s="108">
        <v>222083.31999999977</v>
      </c>
      <c r="I41" s="108">
        <v>1946.5100000000002</v>
      </c>
      <c r="J41" s="108">
        <v>181743.63</v>
      </c>
      <c r="K41" s="108">
        <v>89359.269999999975</v>
      </c>
      <c r="L41" s="108">
        <v>232852.78999999989</v>
      </c>
      <c r="M41" s="108">
        <v>20317.700000000012</v>
      </c>
      <c r="N41" s="108">
        <v>114235.32999999997</v>
      </c>
      <c r="O41" s="108">
        <v>262.82</v>
      </c>
      <c r="P41" s="108">
        <v>308136.89000000007</v>
      </c>
      <c r="Q41" s="108">
        <v>625826.20999999985</v>
      </c>
      <c r="R41" s="108">
        <v>180864.66999999995</v>
      </c>
      <c r="S41" s="108">
        <v>21287.02</v>
      </c>
      <c r="T41" s="108">
        <v>499.42</v>
      </c>
      <c r="U41" s="108">
        <v>326491.47000000003</v>
      </c>
      <c r="V41" s="108">
        <v>0</v>
      </c>
      <c r="W41" s="108">
        <v>36295.629999999997</v>
      </c>
      <c r="X41" s="95">
        <f t="shared" si="4"/>
        <v>4898077.09</v>
      </c>
    </row>
    <row r="42" spans="1:24" x14ac:dyDescent="0.2">
      <c r="A42" s="79" t="s">
        <v>201</v>
      </c>
      <c r="B42" s="108">
        <v>290340.02</v>
      </c>
      <c r="C42" s="108">
        <v>288128.43999999994</v>
      </c>
      <c r="D42" s="108">
        <v>9198.11</v>
      </c>
      <c r="E42" s="108">
        <v>347137.43999999971</v>
      </c>
      <c r="F42" s="108">
        <v>768691.22</v>
      </c>
      <c r="G42" s="108">
        <v>83360.92999999992</v>
      </c>
      <c r="H42" s="108">
        <v>71254.570000000022</v>
      </c>
      <c r="I42" s="108">
        <v>11650.079999999996</v>
      </c>
      <c r="J42" s="108">
        <v>171413.87999999998</v>
      </c>
      <c r="K42" s="108">
        <v>14061.53</v>
      </c>
      <c r="L42" s="108">
        <v>165064.34</v>
      </c>
      <c r="M42" s="108">
        <v>5059.4500000000007</v>
      </c>
      <c r="N42" s="108">
        <v>981798.82999999973</v>
      </c>
      <c r="O42" s="108">
        <v>0</v>
      </c>
      <c r="P42" s="108">
        <v>748065.72999999963</v>
      </c>
      <c r="Q42" s="108">
        <v>216131.24000000002</v>
      </c>
      <c r="R42" s="108">
        <v>223806.08000000002</v>
      </c>
      <c r="S42" s="108">
        <v>4530.6200000000008</v>
      </c>
      <c r="T42" s="108">
        <v>814.79</v>
      </c>
      <c r="U42" s="108">
        <v>80932.459999999992</v>
      </c>
      <c r="V42" s="108">
        <v>0</v>
      </c>
      <c r="W42" s="108">
        <v>2594.5099999999998</v>
      </c>
      <c r="X42" s="95">
        <f t="shared" si="4"/>
        <v>4484034.2699999986</v>
      </c>
    </row>
    <row r="43" spans="1:24" x14ac:dyDescent="0.2">
      <c r="A43" s="102" t="s">
        <v>206</v>
      </c>
      <c r="B43" s="108">
        <v>249912.25</v>
      </c>
      <c r="C43" s="108">
        <v>531046.95000000007</v>
      </c>
      <c r="D43" s="108">
        <v>6230.72</v>
      </c>
      <c r="E43" s="108">
        <v>775763.10999999975</v>
      </c>
      <c r="F43" s="108">
        <v>801571.2799999998</v>
      </c>
      <c r="G43" s="108">
        <v>80083.189999999988</v>
      </c>
      <c r="H43" s="108">
        <v>110983.4400000001</v>
      </c>
      <c r="I43" s="108">
        <v>4022.91</v>
      </c>
      <c r="J43" s="108">
        <v>179279.40999999997</v>
      </c>
      <c r="K43" s="108">
        <v>82059.12999999999</v>
      </c>
      <c r="L43" s="108">
        <v>130142.69999999997</v>
      </c>
      <c r="M43" s="108">
        <v>14336.519999999999</v>
      </c>
      <c r="N43" s="108">
        <v>18901.829999999994</v>
      </c>
      <c r="O43" s="108">
        <v>178.54999999999998</v>
      </c>
      <c r="P43" s="108">
        <v>94816.22</v>
      </c>
      <c r="Q43" s="108">
        <v>1084048.1099999996</v>
      </c>
      <c r="R43" s="108">
        <v>99581.239999999976</v>
      </c>
      <c r="S43" s="108">
        <v>8508.2699999999968</v>
      </c>
      <c r="T43" s="108">
        <v>142.82</v>
      </c>
      <c r="U43" s="108">
        <v>104583.73000000007</v>
      </c>
      <c r="V43" s="108">
        <v>0</v>
      </c>
      <c r="W43" s="108">
        <v>4918.08</v>
      </c>
      <c r="X43" s="95">
        <f t="shared" si="4"/>
        <v>4381110.46</v>
      </c>
    </row>
    <row r="44" spans="1:24" x14ac:dyDescent="0.2">
      <c r="A44" s="102" t="s">
        <v>207</v>
      </c>
      <c r="B44" s="108">
        <v>249320.50000000003</v>
      </c>
      <c r="C44" s="108">
        <v>241835.09999999998</v>
      </c>
      <c r="D44" s="108">
        <v>8412.48</v>
      </c>
      <c r="E44" s="108">
        <v>467774.82000000024</v>
      </c>
      <c r="F44" s="108">
        <v>793823</v>
      </c>
      <c r="G44" s="108">
        <v>126924.23999999996</v>
      </c>
      <c r="H44" s="108">
        <v>151828.92000000016</v>
      </c>
      <c r="I44" s="108">
        <v>28074.559999999998</v>
      </c>
      <c r="J44" s="108">
        <v>83524.289999999994</v>
      </c>
      <c r="K44" s="108">
        <v>35904.170000000006</v>
      </c>
      <c r="L44" s="108">
        <v>84342.269999999931</v>
      </c>
      <c r="M44" s="108">
        <v>35546.81</v>
      </c>
      <c r="N44" s="108">
        <v>151974.12</v>
      </c>
      <c r="O44" s="108">
        <v>8802.2199999999993</v>
      </c>
      <c r="P44" s="108">
        <v>214118.71999999986</v>
      </c>
      <c r="Q44" s="108">
        <v>240685.27000000002</v>
      </c>
      <c r="R44" s="108">
        <v>151514.58000000002</v>
      </c>
      <c r="S44" s="108">
        <v>18046.850000000002</v>
      </c>
      <c r="T44" s="108">
        <v>0</v>
      </c>
      <c r="U44" s="108">
        <v>192030.50999999995</v>
      </c>
      <c r="V44" s="108">
        <v>1.87</v>
      </c>
      <c r="W44" s="108">
        <v>24003.53</v>
      </c>
      <c r="X44" s="95">
        <f t="shared" si="4"/>
        <v>3308488.83</v>
      </c>
    </row>
    <row r="45" spans="1:24" x14ac:dyDescent="0.2">
      <c r="A45" s="102" t="s">
        <v>208</v>
      </c>
      <c r="B45" s="108">
        <v>168863.66999999998</v>
      </c>
      <c r="C45" s="108">
        <v>575309.69000000006</v>
      </c>
      <c r="D45" s="108">
        <v>8823.5600000000013</v>
      </c>
      <c r="E45" s="108">
        <v>473538.68000000046</v>
      </c>
      <c r="F45" s="108">
        <v>843176.74999999988</v>
      </c>
      <c r="G45" s="108">
        <v>56805.380000000041</v>
      </c>
      <c r="H45" s="108">
        <v>86079.289999999921</v>
      </c>
      <c r="I45" s="108">
        <v>4171.6400000000003</v>
      </c>
      <c r="J45" s="108">
        <v>105863.37000000002</v>
      </c>
      <c r="K45" s="108">
        <v>28016.430000000004</v>
      </c>
      <c r="L45" s="108">
        <v>33500.200000000004</v>
      </c>
      <c r="M45" s="108">
        <v>4848.01</v>
      </c>
      <c r="N45" s="108">
        <v>31137.199999999993</v>
      </c>
      <c r="O45" s="108">
        <v>207.19</v>
      </c>
      <c r="P45" s="108">
        <v>103770.82999999997</v>
      </c>
      <c r="Q45" s="108">
        <v>322194.19000000012</v>
      </c>
      <c r="R45" s="108">
        <v>526099.42000000027</v>
      </c>
      <c r="S45" s="108">
        <v>41904.74</v>
      </c>
      <c r="T45" s="108">
        <v>377.97</v>
      </c>
      <c r="U45" s="108">
        <v>99812.359999999971</v>
      </c>
      <c r="V45" s="108">
        <v>0</v>
      </c>
      <c r="W45" s="108">
        <v>7748.07</v>
      </c>
      <c r="X45" s="95">
        <f t="shared" si="4"/>
        <v>3522248.6400000015</v>
      </c>
    </row>
    <row r="46" spans="1:24" x14ac:dyDescent="0.2">
      <c r="A46" s="102" t="s">
        <v>209</v>
      </c>
      <c r="B46" s="108">
        <v>385696.13999999984</v>
      </c>
      <c r="C46" s="108">
        <v>537335.70000000019</v>
      </c>
      <c r="D46" s="108">
        <v>551.75</v>
      </c>
      <c r="E46" s="108">
        <v>578826.88999999932</v>
      </c>
      <c r="F46" s="108">
        <v>210662.28999999998</v>
      </c>
      <c r="G46" s="108">
        <v>170885.03999999995</v>
      </c>
      <c r="H46" s="108">
        <v>64042.49</v>
      </c>
      <c r="I46" s="108">
        <v>1952.9699999999998</v>
      </c>
      <c r="J46" s="108">
        <v>214158.72999999995</v>
      </c>
      <c r="K46" s="108">
        <v>32570.219999999998</v>
      </c>
      <c r="L46" s="108">
        <v>47200.61</v>
      </c>
      <c r="M46" s="108">
        <v>1673.0800000000002</v>
      </c>
      <c r="N46" s="108">
        <v>29366.110000000004</v>
      </c>
      <c r="O46" s="108">
        <v>0</v>
      </c>
      <c r="P46" s="108">
        <v>98162.240000000005</v>
      </c>
      <c r="Q46" s="108">
        <v>326519.8899999999</v>
      </c>
      <c r="R46" s="108">
        <v>121849.84000000001</v>
      </c>
      <c r="S46" s="108">
        <v>23164.060000000005</v>
      </c>
      <c r="T46" s="108">
        <v>0</v>
      </c>
      <c r="U46" s="108">
        <v>174576.11</v>
      </c>
      <c r="V46" s="108">
        <v>0</v>
      </c>
      <c r="W46" s="108">
        <v>4780.96</v>
      </c>
      <c r="X46" s="95">
        <f t="shared" si="4"/>
        <v>3023975.1199999992</v>
      </c>
    </row>
    <row r="47" spans="1:24" x14ac:dyDescent="0.2">
      <c r="A47" s="81">
        <v>2020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x14ac:dyDescent="0.2">
      <c r="A48" s="79" t="s">
        <v>154</v>
      </c>
      <c r="B48" s="108">
        <v>134857.22</v>
      </c>
      <c r="C48" s="108">
        <v>196907.03</v>
      </c>
      <c r="D48" s="108">
        <v>9510.5</v>
      </c>
      <c r="E48" s="108">
        <v>311413.6399999999</v>
      </c>
      <c r="F48" s="108">
        <v>890608.27000000025</v>
      </c>
      <c r="G48" s="108">
        <v>61069.689999999922</v>
      </c>
      <c r="H48" s="108">
        <v>20752.270000000004</v>
      </c>
      <c r="I48" s="108">
        <v>2040.2400000000002</v>
      </c>
      <c r="J48" s="108">
        <v>138166.41999999998</v>
      </c>
      <c r="K48" s="108">
        <v>27786.569999999996</v>
      </c>
      <c r="L48" s="108">
        <v>74266.31</v>
      </c>
      <c r="M48" s="108">
        <v>1422.51</v>
      </c>
      <c r="N48" s="108">
        <v>46978.63</v>
      </c>
      <c r="O48" s="108">
        <v>795.48</v>
      </c>
      <c r="P48" s="108">
        <v>56797.59</v>
      </c>
      <c r="Q48" s="108">
        <v>2397482.9700000007</v>
      </c>
      <c r="R48" s="108">
        <v>89778.98</v>
      </c>
      <c r="S48" s="108">
        <v>190586.50999999998</v>
      </c>
      <c r="T48" s="108">
        <v>575.86</v>
      </c>
      <c r="U48" s="108">
        <v>84641.130000000019</v>
      </c>
      <c r="V48" s="108">
        <v>584.11000000000013</v>
      </c>
      <c r="W48" s="108">
        <v>144.24</v>
      </c>
      <c r="X48" s="95">
        <f t="shared" si="4"/>
        <v>4737166.1700000018</v>
      </c>
    </row>
    <row r="49" spans="1:24" x14ac:dyDescent="0.2">
      <c r="A49" s="79" t="s">
        <v>155</v>
      </c>
      <c r="B49" s="108">
        <v>341195.74000000011</v>
      </c>
      <c r="C49" s="108">
        <v>340943.19999999995</v>
      </c>
      <c r="D49" s="108">
        <v>12142.369999999999</v>
      </c>
      <c r="E49" s="108">
        <v>451262.08999999979</v>
      </c>
      <c r="F49" s="108">
        <v>717056.12999999966</v>
      </c>
      <c r="G49" s="108">
        <v>240789.35000000003</v>
      </c>
      <c r="H49" s="108">
        <v>68738.950000000026</v>
      </c>
      <c r="I49" s="108">
        <v>1196.9599999999998</v>
      </c>
      <c r="J49" s="108">
        <v>162954.81999999998</v>
      </c>
      <c r="K49" s="108">
        <v>72009.899999999994</v>
      </c>
      <c r="L49" s="108">
        <v>37548.790000000015</v>
      </c>
      <c r="M49" s="108">
        <v>8379.5399999999972</v>
      </c>
      <c r="N49" s="108">
        <v>82770.029999999984</v>
      </c>
      <c r="O49" s="108">
        <v>58</v>
      </c>
      <c r="P49" s="108">
        <v>280493.11999999988</v>
      </c>
      <c r="Q49" s="108">
        <v>264041.05000000005</v>
      </c>
      <c r="R49" s="108">
        <v>319470.51</v>
      </c>
      <c r="S49" s="108">
        <v>20125.740000000002</v>
      </c>
      <c r="T49" s="108">
        <v>464</v>
      </c>
      <c r="U49" s="108">
        <v>76348.440000000061</v>
      </c>
      <c r="V49" s="108">
        <v>0</v>
      </c>
      <c r="W49" s="108">
        <v>1785.51</v>
      </c>
      <c r="X49" s="95">
        <f t="shared" si="4"/>
        <v>3499774.2399999988</v>
      </c>
    </row>
    <row r="50" spans="1:24" x14ac:dyDescent="0.2">
      <c r="A50" s="79" t="s">
        <v>156</v>
      </c>
      <c r="B50" s="108">
        <v>24080.519999999997</v>
      </c>
      <c r="C50" s="108">
        <v>147754.13999999998</v>
      </c>
      <c r="D50" s="108">
        <v>0</v>
      </c>
      <c r="E50" s="108">
        <v>101115.42000000001</v>
      </c>
      <c r="F50" s="108">
        <v>175105.56</v>
      </c>
      <c r="G50" s="108">
        <v>6936.3000000000011</v>
      </c>
      <c r="H50" s="108">
        <v>18165.53</v>
      </c>
      <c r="I50" s="108">
        <v>284.42</v>
      </c>
      <c r="J50" s="108">
        <v>125059.45999999998</v>
      </c>
      <c r="K50" s="108">
        <v>60934.75</v>
      </c>
      <c r="L50" s="108">
        <v>3031.84</v>
      </c>
      <c r="M50" s="108">
        <v>0</v>
      </c>
      <c r="N50" s="108">
        <v>5234.12</v>
      </c>
      <c r="O50" s="108">
        <v>0</v>
      </c>
      <c r="P50" s="108">
        <v>135172.88999999998</v>
      </c>
      <c r="Q50" s="108">
        <v>182972.51000000004</v>
      </c>
      <c r="R50" s="108">
        <v>156898.13</v>
      </c>
      <c r="S50" s="108">
        <v>154921.79</v>
      </c>
      <c r="T50" s="108">
        <v>0</v>
      </c>
      <c r="U50" s="108">
        <v>10988.880000000001</v>
      </c>
      <c r="V50" s="108">
        <v>0</v>
      </c>
      <c r="W50" s="108">
        <v>0</v>
      </c>
      <c r="X50" s="95">
        <f t="shared" si="4"/>
        <v>1308656.2599999998</v>
      </c>
    </row>
    <row r="51" spans="1:24" x14ac:dyDescent="0.2">
      <c r="A51" s="79" t="s">
        <v>157</v>
      </c>
      <c r="B51" s="108">
        <v>189263.76000000007</v>
      </c>
      <c r="C51" s="108">
        <v>915211.82</v>
      </c>
      <c r="D51" s="108">
        <v>30088.050000000003</v>
      </c>
      <c r="E51" s="108">
        <v>903959.91</v>
      </c>
      <c r="F51" s="108">
        <v>845789.5500000004</v>
      </c>
      <c r="G51" s="108">
        <v>72160.770000000033</v>
      </c>
      <c r="H51" s="108">
        <v>53196.109999999993</v>
      </c>
      <c r="I51" s="108">
        <v>4734.8000000000011</v>
      </c>
      <c r="J51" s="108">
        <v>307114.18</v>
      </c>
      <c r="K51" s="108">
        <v>77227.030000000013</v>
      </c>
      <c r="L51" s="108">
        <v>123231.24</v>
      </c>
      <c r="M51" s="108">
        <v>14281.500000000002</v>
      </c>
      <c r="N51" s="108">
        <v>38652.48000000001</v>
      </c>
      <c r="O51" s="108">
        <v>658.68999999999994</v>
      </c>
      <c r="P51" s="108">
        <v>150310.75000000006</v>
      </c>
      <c r="Q51" s="108">
        <v>1570850.5600000008</v>
      </c>
      <c r="R51" s="108">
        <v>144475.65999999995</v>
      </c>
      <c r="S51" s="108">
        <v>75069.740000000005</v>
      </c>
      <c r="T51" s="108">
        <v>0</v>
      </c>
      <c r="U51" s="108">
        <v>139254.53999999998</v>
      </c>
      <c r="V51" s="108">
        <v>1572.46</v>
      </c>
      <c r="W51" s="108">
        <v>9441.2800000000007</v>
      </c>
      <c r="X51" s="95">
        <f t="shared" si="4"/>
        <v>5666544.8800000018</v>
      </c>
    </row>
    <row r="52" spans="1:24" x14ac:dyDescent="0.2">
      <c r="A52" s="79" t="s">
        <v>0</v>
      </c>
      <c r="B52" s="108">
        <v>192262.80999999994</v>
      </c>
      <c r="C52" s="108">
        <v>430134.21000000008</v>
      </c>
      <c r="D52" s="108">
        <v>9103.1500000000015</v>
      </c>
      <c r="E52" s="108">
        <v>741181.37999999966</v>
      </c>
      <c r="F52" s="108">
        <v>876859.74</v>
      </c>
      <c r="G52" s="108">
        <v>305619.70999999996</v>
      </c>
      <c r="H52" s="108">
        <v>93143.39999999998</v>
      </c>
      <c r="I52" s="108">
        <v>7540.43</v>
      </c>
      <c r="J52" s="108">
        <v>254980.36</v>
      </c>
      <c r="K52" s="108">
        <v>119447.58999999997</v>
      </c>
      <c r="L52" s="108">
        <v>22216.950000000004</v>
      </c>
      <c r="M52" s="108">
        <v>91402.6</v>
      </c>
      <c r="N52" s="108">
        <v>37143.020000000004</v>
      </c>
      <c r="O52" s="108">
        <v>0</v>
      </c>
      <c r="P52" s="108">
        <v>168992.43000000002</v>
      </c>
      <c r="Q52" s="108">
        <v>183031.17</v>
      </c>
      <c r="R52" s="108">
        <v>277825.43999999994</v>
      </c>
      <c r="S52" s="108">
        <v>21212.07</v>
      </c>
      <c r="T52" s="108">
        <v>0</v>
      </c>
      <c r="U52" s="108">
        <v>94949.209999999977</v>
      </c>
      <c r="V52" s="108">
        <v>0</v>
      </c>
      <c r="W52" s="108">
        <v>0</v>
      </c>
      <c r="X52" s="95">
        <f t="shared" si="4"/>
        <v>3927045.67</v>
      </c>
    </row>
    <row r="53" spans="1:24" x14ac:dyDescent="0.2">
      <c r="A53" s="79" t="s">
        <v>194</v>
      </c>
      <c r="B53" s="108">
        <v>439043.51000000013</v>
      </c>
      <c r="C53" s="108">
        <v>559125.31999999995</v>
      </c>
      <c r="D53" s="108">
        <v>33826.029999999992</v>
      </c>
      <c r="E53" s="108">
        <v>871016.02000000118</v>
      </c>
      <c r="F53" s="108">
        <v>572283.7699999999</v>
      </c>
      <c r="G53" s="108">
        <v>104948.54</v>
      </c>
      <c r="H53" s="108">
        <v>57312.850000000013</v>
      </c>
      <c r="I53" s="108">
        <v>8243.92</v>
      </c>
      <c r="J53" s="108">
        <v>164126.30000000005</v>
      </c>
      <c r="K53" s="108">
        <v>35503.83</v>
      </c>
      <c r="L53" s="108">
        <v>54426.409999999989</v>
      </c>
      <c r="M53" s="108">
        <v>5937.2899999999981</v>
      </c>
      <c r="N53" s="108">
        <v>22636.209999999995</v>
      </c>
      <c r="O53" s="108">
        <v>17.079999999999998</v>
      </c>
      <c r="P53" s="108">
        <v>94614.710000000021</v>
      </c>
      <c r="Q53" s="108">
        <v>383540.16</v>
      </c>
      <c r="R53" s="108">
        <v>469531.22999999969</v>
      </c>
      <c r="S53" s="108">
        <v>30877.469999999998</v>
      </c>
      <c r="T53" s="108">
        <v>0</v>
      </c>
      <c r="U53" s="108">
        <v>137674.57</v>
      </c>
      <c r="V53" s="108">
        <v>0</v>
      </c>
      <c r="W53" s="108">
        <v>0</v>
      </c>
      <c r="X53" s="95">
        <f t="shared" si="4"/>
        <v>4044685.2200000016</v>
      </c>
    </row>
    <row r="54" spans="1:24" x14ac:dyDescent="0.2">
      <c r="A54" s="79" t="s">
        <v>195</v>
      </c>
      <c r="B54" s="108">
        <v>252226.33000000002</v>
      </c>
      <c r="C54" s="108">
        <v>520986.06999999995</v>
      </c>
      <c r="D54" s="108">
        <v>9553.6099999999988</v>
      </c>
      <c r="E54" s="108">
        <v>352646.78000000067</v>
      </c>
      <c r="F54" s="108">
        <v>449931.46999999991</v>
      </c>
      <c r="G54" s="108">
        <v>126264.30999999998</v>
      </c>
      <c r="H54" s="108">
        <v>12023.280000000002</v>
      </c>
      <c r="I54" s="108">
        <v>122.63</v>
      </c>
      <c r="J54" s="108">
        <v>329635.05000000005</v>
      </c>
      <c r="K54" s="108">
        <v>28857.35</v>
      </c>
      <c r="L54" s="108">
        <v>9861.1699999999983</v>
      </c>
      <c r="M54" s="108">
        <v>1147.6699999999998</v>
      </c>
      <c r="N54" s="108">
        <v>13564.5</v>
      </c>
      <c r="O54" s="108"/>
      <c r="P54" s="108">
        <v>95690.12999999999</v>
      </c>
      <c r="Q54" s="108">
        <v>565596.30000000028</v>
      </c>
      <c r="R54" s="108">
        <v>156928.82</v>
      </c>
      <c r="S54" s="108">
        <v>3597.31</v>
      </c>
      <c r="T54" s="108">
        <v>69.11</v>
      </c>
      <c r="U54" s="108">
        <v>60488.639999999992</v>
      </c>
      <c r="V54" s="108"/>
      <c r="W54" s="108">
        <v>25718.95</v>
      </c>
      <c r="X54" s="95">
        <f t="shared" si="4"/>
        <v>3014909.4800000009</v>
      </c>
    </row>
    <row r="55" spans="1:24" x14ac:dyDescent="0.2">
      <c r="A55" s="79" t="s">
        <v>201</v>
      </c>
      <c r="B55" s="108">
        <v>56705.859999999986</v>
      </c>
      <c r="C55" s="108">
        <v>185532.01</v>
      </c>
      <c r="D55" s="108">
        <v>6328.09</v>
      </c>
      <c r="E55" s="108">
        <v>613980.03999999969</v>
      </c>
      <c r="F55" s="108">
        <v>866051.48</v>
      </c>
      <c r="G55" s="108">
        <v>279211.02</v>
      </c>
      <c r="H55" s="108">
        <v>612602.97000000114</v>
      </c>
      <c r="I55" s="108">
        <v>7126.6</v>
      </c>
      <c r="J55" s="108">
        <v>481954.77999999997</v>
      </c>
      <c r="K55" s="108">
        <v>75102.989999999947</v>
      </c>
      <c r="L55" s="108">
        <v>264439.86999999994</v>
      </c>
      <c r="M55" s="108">
        <v>10610.3</v>
      </c>
      <c r="N55" s="108">
        <v>38224.719999999994</v>
      </c>
      <c r="O55" s="108">
        <v>127.78</v>
      </c>
      <c r="P55" s="108">
        <v>250899.69000000009</v>
      </c>
      <c r="Q55" s="108">
        <v>465738.69999999978</v>
      </c>
      <c r="R55" s="108">
        <v>198369.55</v>
      </c>
      <c r="S55" s="108">
        <v>544506.73</v>
      </c>
      <c r="T55" s="108"/>
      <c r="U55" s="108">
        <v>97740.189999999988</v>
      </c>
      <c r="V55" s="108"/>
      <c r="W55" s="108">
        <v>1811.29</v>
      </c>
      <c r="X55" s="95">
        <f t="shared" si="4"/>
        <v>5057064.66</v>
      </c>
    </row>
    <row r="56" spans="1:24" x14ac:dyDescent="0.2">
      <c r="A56" s="79" t="s">
        <v>206</v>
      </c>
      <c r="B56" s="108">
        <v>321738.2699999999</v>
      </c>
      <c r="C56" s="108">
        <v>392431.88999999996</v>
      </c>
      <c r="D56" s="108">
        <v>8451.08</v>
      </c>
      <c r="E56" s="108">
        <v>484804.25999999978</v>
      </c>
      <c r="F56" s="108">
        <v>115184.37999999999</v>
      </c>
      <c r="G56" s="108">
        <v>641500.44000000041</v>
      </c>
      <c r="H56" s="108">
        <v>71984.50999999998</v>
      </c>
      <c r="I56" s="108">
        <v>4346.12</v>
      </c>
      <c r="J56" s="108">
        <v>296694.20999999996</v>
      </c>
      <c r="K56" s="108">
        <v>91009.19</v>
      </c>
      <c r="L56" s="108">
        <v>131779.30000000005</v>
      </c>
      <c r="M56" s="108">
        <v>7366.9299999999957</v>
      </c>
      <c r="N56" s="108">
        <v>21014.400000000005</v>
      </c>
      <c r="O56" s="108">
        <v>2633.67</v>
      </c>
      <c r="P56" s="108">
        <v>129459.45000000001</v>
      </c>
      <c r="Q56" s="108">
        <v>534855.03999999957</v>
      </c>
      <c r="R56" s="108">
        <v>146670.47000000003</v>
      </c>
      <c r="S56" s="108">
        <v>463431.58</v>
      </c>
      <c r="T56" s="108"/>
      <c r="U56" s="108">
        <v>67824.88</v>
      </c>
      <c r="V56" s="108"/>
      <c r="W56" s="108">
        <v>18040.829999999998</v>
      </c>
      <c r="X56" s="95">
        <f t="shared" si="4"/>
        <v>3951220.9000000004</v>
      </c>
    </row>
    <row r="57" spans="1:24" x14ac:dyDescent="0.2">
      <c r="A57" s="79" t="s">
        <v>207</v>
      </c>
      <c r="B57" s="108">
        <v>199804.94999999998</v>
      </c>
      <c r="C57" s="108">
        <v>546364.24</v>
      </c>
      <c r="D57" s="108">
        <v>11589.44</v>
      </c>
      <c r="E57" s="108">
        <v>490300.32000000012</v>
      </c>
      <c r="F57" s="108">
        <v>575494.68000000005</v>
      </c>
      <c r="G57" s="108">
        <v>180563.35000000003</v>
      </c>
      <c r="H57" s="108">
        <v>206947.41000000012</v>
      </c>
      <c r="I57" s="108">
        <v>994.17000000000019</v>
      </c>
      <c r="J57" s="108">
        <v>231684.70999999996</v>
      </c>
      <c r="K57" s="108">
        <v>120802.92000000001</v>
      </c>
      <c r="L57" s="108">
        <v>139190.72</v>
      </c>
      <c r="M57" s="108">
        <v>6088.7899999999991</v>
      </c>
      <c r="N57" s="108">
        <v>27881.410000000007</v>
      </c>
      <c r="O57" s="108">
        <v>396.31</v>
      </c>
      <c r="P57" s="108">
        <v>261695.83000000002</v>
      </c>
      <c r="Q57" s="108">
        <v>274824.31000000011</v>
      </c>
      <c r="R57" s="108">
        <v>216063.92000000004</v>
      </c>
      <c r="S57" s="108">
        <v>37742.360000000015</v>
      </c>
      <c r="T57" s="108"/>
      <c r="U57" s="108">
        <v>90386.77</v>
      </c>
      <c r="V57" s="108"/>
      <c r="W57" s="108">
        <v>11947.96</v>
      </c>
      <c r="X57" s="95">
        <v>3630764.5700000003</v>
      </c>
    </row>
    <row r="58" spans="1:24" x14ac:dyDescent="0.2">
      <c r="A58" s="79" t="s">
        <v>208</v>
      </c>
      <c r="B58" s="108">
        <v>22602.540000000005</v>
      </c>
      <c r="C58" s="108">
        <v>209754.97000000006</v>
      </c>
      <c r="D58" s="108"/>
      <c r="E58" s="108">
        <v>59389.399999999994</v>
      </c>
      <c r="F58" s="108">
        <v>371716.67</v>
      </c>
      <c r="G58" s="108">
        <v>2905.7100000000005</v>
      </c>
      <c r="H58" s="108">
        <v>17982.22</v>
      </c>
      <c r="I58" s="108">
        <v>4998.4900000000007</v>
      </c>
      <c r="J58" s="108">
        <v>418.16999999999996</v>
      </c>
      <c r="K58" s="108">
        <v>1369.75</v>
      </c>
      <c r="L58" s="108">
        <v>34530.590000000004</v>
      </c>
      <c r="M58" s="108">
        <v>5053.87</v>
      </c>
      <c r="N58" s="108">
        <v>1862.39</v>
      </c>
      <c r="O58" s="108">
        <v>529.23000000000013</v>
      </c>
      <c r="P58" s="108">
        <v>50923.619999999988</v>
      </c>
      <c r="Q58" s="108">
        <v>211737.77</v>
      </c>
      <c r="R58" s="108">
        <v>5702.7999999999993</v>
      </c>
      <c r="S58" s="108">
        <v>431794.94000000024</v>
      </c>
      <c r="T58" s="108">
        <v>192</v>
      </c>
      <c r="U58" s="108">
        <v>11652.409999999996</v>
      </c>
      <c r="V58" s="108"/>
      <c r="W58" s="108"/>
      <c r="X58" s="95">
        <v>1445117.5400000003</v>
      </c>
    </row>
    <row r="59" spans="1:24" x14ac:dyDescent="0.2">
      <c r="A59" s="79" t="s">
        <v>209</v>
      </c>
      <c r="B59" s="108">
        <v>338770.63999999984</v>
      </c>
      <c r="C59" s="108">
        <v>748286.97000000044</v>
      </c>
      <c r="D59" s="108">
        <v>15910.630000000001</v>
      </c>
      <c r="E59" s="108">
        <v>751750.23000000056</v>
      </c>
      <c r="F59" s="108">
        <v>119297.78000000001</v>
      </c>
      <c r="G59" s="108">
        <v>108323.36000000003</v>
      </c>
      <c r="H59" s="108">
        <v>147828.33000000002</v>
      </c>
      <c r="I59" s="108">
        <v>2162.1800000000003</v>
      </c>
      <c r="J59" s="108">
        <v>179135.12000000002</v>
      </c>
      <c r="K59" s="108">
        <v>28989.260000000009</v>
      </c>
      <c r="L59" s="108">
        <v>160658.05000000005</v>
      </c>
      <c r="M59" s="108">
        <v>7571.4700000000012</v>
      </c>
      <c r="N59" s="108">
        <v>35527.019999999997</v>
      </c>
      <c r="O59" s="108">
        <v>5521.15</v>
      </c>
      <c r="P59" s="108">
        <v>133216.44000000006</v>
      </c>
      <c r="Q59" s="108">
        <v>5690927.1100000003</v>
      </c>
      <c r="R59" s="108">
        <v>293223.29999999981</v>
      </c>
      <c r="S59" s="108">
        <v>51753.280000000013</v>
      </c>
      <c r="T59" s="108"/>
      <c r="U59" s="108">
        <v>60503.349999999984</v>
      </c>
      <c r="V59" s="108">
        <v>16.760000000000002</v>
      </c>
      <c r="W59" s="108">
        <v>492.94999999999987</v>
      </c>
      <c r="X59" s="95">
        <v>8879865.3800000008</v>
      </c>
    </row>
    <row r="60" spans="1:24" x14ac:dyDescent="0.2">
      <c r="A60" s="79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95"/>
    </row>
    <row r="61" spans="1:24" x14ac:dyDescent="0.2">
      <c r="A61" s="103"/>
    </row>
    <row r="62" spans="1:24" x14ac:dyDescent="0.2">
      <c r="A62" s="104" t="s">
        <v>126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6"/>
      <c r="W62" s="105"/>
      <c r="X62" s="105"/>
    </row>
    <row r="63" spans="1:24" x14ac:dyDescent="0.2">
      <c r="A63" s="170" t="s">
        <v>202</v>
      </c>
      <c r="B63" s="171"/>
      <c r="C63" s="171"/>
      <c r="D63" s="171"/>
      <c r="E63" s="172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107"/>
    </row>
    <row r="64" spans="1:24" x14ac:dyDescent="0.2">
      <c r="A64" s="173" t="s">
        <v>139</v>
      </c>
      <c r="B64" s="171"/>
      <c r="C64" s="171"/>
      <c r="D64" s="171"/>
      <c r="E64" s="171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x14ac:dyDescent="0.2">
      <c r="A66" s="97"/>
    </row>
    <row r="67" spans="1:23" x14ac:dyDescent="0.2">
      <c r="A67" s="97"/>
    </row>
    <row r="68" spans="1:23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x14ac:dyDescent="0.2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x14ac:dyDescent="0.2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x14ac:dyDescent="0.2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x14ac:dyDescent="0.2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1:23" x14ac:dyDescent="0.2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1:23" x14ac:dyDescent="0.2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1:23" x14ac:dyDescent="0.2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1:23" x14ac:dyDescent="0.2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1:23" x14ac:dyDescent="0.2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1:23" x14ac:dyDescent="0.2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1:23" x14ac:dyDescent="0.2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1:23" x14ac:dyDescent="0.2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1:23" x14ac:dyDescent="0.2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1:23" x14ac:dyDescent="0.2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1:23" x14ac:dyDescent="0.2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1:23" x14ac:dyDescent="0.2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1:23" x14ac:dyDescent="0.2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1:23" x14ac:dyDescent="0.2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1:23" x14ac:dyDescent="0.2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1:23" x14ac:dyDescent="0.2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1:23" x14ac:dyDescent="0.2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1:23" x14ac:dyDescent="0.2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1:23" x14ac:dyDescent="0.2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1:23" x14ac:dyDescent="0.2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1:23" x14ac:dyDescent="0.2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1:23" x14ac:dyDescent="0.2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1:23" x14ac:dyDescent="0.2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1:23" x14ac:dyDescent="0.2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1:23" x14ac:dyDescent="0.2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1:23" x14ac:dyDescent="0.2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1:23" x14ac:dyDescent="0.2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1:23" x14ac:dyDescent="0.2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1:23" x14ac:dyDescent="0.2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1:23" x14ac:dyDescent="0.2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1:23" x14ac:dyDescent="0.2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1:23" x14ac:dyDescent="0.2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1:23" x14ac:dyDescent="0.2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1:23" x14ac:dyDescent="0.2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1:23" x14ac:dyDescent="0.2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1:23" x14ac:dyDescent="0.2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1:23" x14ac:dyDescent="0.2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1:23" x14ac:dyDescent="0.2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</sheetData>
  <mergeCells count="5">
    <mergeCell ref="B1:X1"/>
    <mergeCell ref="C2:X2"/>
    <mergeCell ref="A4:A5"/>
    <mergeCell ref="A64:E64"/>
    <mergeCell ref="A63:E63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7"/>
  <sheetViews>
    <sheetView zoomScaleNormal="100" workbookViewId="0">
      <pane xSplit="1" ySplit="6" topLeftCell="L43" activePane="bottomRight" state="frozen"/>
      <selection pane="topRight" activeCell="B1" sqref="B1"/>
      <selection pane="bottomLeft" activeCell="A7" sqref="A7"/>
      <selection pane="bottomRight" activeCell="V50" sqref="V50"/>
    </sheetView>
  </sheetViews>
  <sheetFormatPr defaultColWidth="9.28515625" defaultRowHeight="12.75" x14ac:dyDescent="0.2"/>
  <cols>
    <col min="1" max="1" width="10.42578125" style="96" customWidth="1"/>
    <col min="2" max="2" width="9.5703125" style="96" customWidth="1"/>
    <col min="3" max="3" width="9.28515625" style="96" customWidth="1"/>
    <col min="4" max="4" width="8.5703125" style="96" customWidth="1"/>
    <col min="5" max="5" width="10.42578125" style="96" customWidth="1"/>
    <col min="6" max="6" width="8.7109375" style="96" customWidth="1"/>
    <col min="7" max="7" width="10.28515625" style="96" customWidth="1"/>
    <col min="8" max="8" width="11.28515625" style="96" bestFit="1" customWidth="1"/>
    <col min="9" max="9" width="11.5703125" style="96" customWidth="1"/>
    <col min="10" max="10" width="14.28515625" style="96" bestFit="1" customWidth="1"/>
    <col min="11" max="11" width="11.5703125" style="96" customWidth="1"/>
    <col min="12" max="12" width="8.5703125" style="96" customWidth="1"/>
    <col min="13" max="13" width="10.5703125" style="96" customWidth="1"/>
    <col min="14" max="15" width="12.28515625" style="96" customWidth="1"/>
    <col min="16" max="16" width="9.28515625" style="96" customWidth="1"/>
    <col min="17" max="17" width="13" style="96" customWidth="1"/>
    <col min="18" max="18" width="10.28515625" style="96" customWidth="1"/>
    <col min="19" max="19" width="17.42578125" style="96" customWidth="1"/>
    <col min="20" max="20" width="10.7109375" style="96" customWidth="1"/>
    <col min="21" max="21" width="12.42578125" style="96" customWidth="1"/>
    <col min="22" max="22" width="8.7109375" style="96" customWidth="1"/>
    <col min="23" max="23" width="7.5703125" style="96" customWidth="1"/>
    <col min="24" max="25" width="9.28515625" style="96"/>
    <col min="26" max="27" width="9.42578125" style="96" bestFit="1" customWidth="1"/>
    <col min="28" max="28" width="10" style="96" bestFit="1" customWidth="1"/>
    <col min="29" max="29" width="10.7109375" style="96" bestFit="1" customWidth="1"/>
    <col min="30" max="30" width="10.5703125" style="96" bestFit="1" customWidth="1"/>
    <col min="31" max="16384" width="9.28515625" style="96"/>
  </cols>
  <sheetData>
    <row r="1" spans="1:26" ht="18.75" x14ac:dyDescent="0.3">
      <c r="A1" s="187" t="s">
        <v>86</v>
      </c>
      <c r="B1" s="180" t="s">
        <v>196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6" ht="15.75" x14ac:dyDescent="0.3">
      <c r="A2" s="188"/>
      <c r="B2" s="182" t="s">
        <v>158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6" s="117" customFormat="1" ht="15.75" customHeight="1" x14ac:dyDescent="0.2">
      <c r="A3" s="185" t="s">
        <v>211</v>
      </c>
      <c r="B3" s="117" t="s">
        <v>2</v>
      </c>
      <c r="C3" s="117" t="s">
        <v>40</v>
      </c>
      <c r="D3" s="117" t="s">
        <v>3</v>
      </c>
      <c r="E3" s="117" t="s">
        <v>41</v>
      </c>
      <c r="F3" s="117" t="s">
        <v>6</v>
      </c>
      <c r="G3" s="117" t="s">
        <v>7</v>
      </c>
      <c r="H3" s="117" t="s">
        <v>42</v>
      </c>
      <c r="I3" s="117" t="s">
        <v>9</v>
      </c>
      <c r="J3" s="117" t="s">
        <v>43</v>
      </c>
      <c r="K3" s="117" t="s">
        <v>11</v>
      </c>
      <c r="L3" s="117" t="s">
        <v>12</v>
      </c>
      <c r="M3" s="117" t="s">
        <v>44</v>
      </c>
      <c r="N3" s="117" t="s">
        <v>45</v>
      </c>
      <c r="O3" s="117" t="s">
        <v>13</v>
      </c>
      <c r="P3" s="117" t="s">
        <v>15</v>
      </c>
      <c r="Q3" s="117" t="s">
        <v>46</v>
      </c>
      <c r="R3" s="117" t="s">
        <v>47</v>
      </c>
      <c r="S3" s="117" t="s">
        <v>16</v>
      </c>
      <c r="T3" s="118" t="s">
        <v>14</v>
      </c>
      <c r="U3" s="117" t="s">
        <v>48</v>
      </c>
      <c r="V3" s="117" t="s">
        <v>49</v>
      </c>
      <c r="W3" s="119" t="s">
        <v>17</v>
      </c>
      <c r="X3" s="189" t="s">
        <v>1</v>
      </c>
    </row>
    <row r="4" spans="1:26" s="87" customFormat="1" ht="63.75" x14ac:dyDescent="0.2">
      <c r="A4" s="186"/>
      <c r="B4" s="84" t="s">
        <v>50</v>
      </c>
      <c r="C4" s="84" t="s">
        <v>51</v>
      </c>
      <c r="D4" s="84" t="s">
        <v>52</v>
      </c>
      <c r="E4" s="84" t="s">
        <v>4</v>
      </c>
      <c r="F4" s="84" t="s">
        <v>53</v>
      </c>
      <c r="G4" s="84" t="s">
        <v>8</v>
      </c>
      <c r="H4" s="84" t="s">
        <v>54</v>
      </c>
      <c r="I4" s="84" t="s">
        <v>70</v>
      </c>
      <c r="J4" s="84" t="s">
        <v>5</v>
      </c>
      <c r="K4" s="84" t="s">
        <v>55</v>
      </c>
      <c r="L4" s="84" t="s">
        <v>56</v>
      </c>
      <c r="M4" s="84" t="s">
        <v>57</v>
      </c>
      <c r="N4" s="84" t="s">
        <v>58</v>
      </c>
      <c r="O4" s="84" t="s">
        <v>59</v>
      </c>
      <c r="P4" s="84" t="s">
        <v>60</v>
      </c>
      <c r="Q4" s="84" t="s">
        <v>61</v>
      </c>
      <c r="R4" s="84" t="s">
        <v>62</v>
      </c>
      <c r="S4" s="84" t="s">
        <v>63</v>
      </c>
      <c r="T4" s="85" t="s">
        <v>64</v>
      </c>
      <c r="U4" s="84" t="s">
        <v>65</v>
      </c>
      <c r="V4" s="84" t="s">
        <v>66</v>
      </c>
      <c r="W4" s="86" t="s">
        <v>67</v>
      </c>
      <c r="X4" s="181"/>
    </row>
    <row r="5" spans="1:26" s="88" customFormat="1" x14ac:dyDescent="0.2">
      <c r="A5" s="181"/>
      <c r="B5" s="88" t="s">
        <v>19</v>
      </c>
      <c r="C5" s="88" t="s">
        <v>20</v>
      </c>
      <c r="D5" s="88" t="s">
        <v>21</v>
      </c>
      <c r="E5" s="88" t="s">
        <v>22</v>
      </c>
      <c r="F5" s="88" t="s">
        <v>23</v>
      </c>
      <c r="G5" s="88" t="s">
        <v>24</v>
      </c>
      <c r="H5" s="88" t="s">
        <v>25</v>
      </c>
      <c r="I5" s="88" t="s">
        <v>26</v>
      </c>
      <c r="J5" s="88" t="s">
        <v>27</v>
      </c>
      <c r="K5" s="88" t="s">
        <v>28</v>
      </c>
      <c r="L5" s="88" t="s">
        <v>29</v>
      </c>
      <c r="M5" s="88" t="s">
        <v>30</v>
      </c>
      <c r="N5" s="88" t="s">
        <v>31</v>
      </c>
      <c r="O5" s="88" t="s">
        <v>32</v>
      </c>
      <c r="P5" s="88" t="s">
        <v>33</v>
      </c>
      <c r="Q5" s="88" t="s">
        <v>34</v>
      </c>
      <c r="R5" s="88" t="s">
        <v>35</v>
      </c>
      <c r="S5" s="88" t="s">
        <v>36</v>
      </c>
      <c r="T5" s="88" t="s">
        <v>37</v>
      </c>
      <c r="U5" s="88" t="s">
        <v>38</v>
      </c>
      <c r="V5" s="88" t="s">
        <v>39</v>
      </c>
      <c r="W5" s="88" t="s">
        <v>128</v>
      </c>
    </row>
    <row r="6" spans="1:26" s="88" customFormat="1" x14ac:dyDescent="0.2">
      <c r="A6" s="89" t="s">
        <v>127</v>
      </c>
    </row>
    <row r="7" spans="1:26" s="88" customFormat="1" x14ac:dyDescent="0.2">
      <c r="A7" s="89" t="s">
        <v>152</v>
      </c>
    </row>
    <row r="8" spans="1:26" s="88" customFormat="1" x14ac:dyDescent="0.2">
      <c r="A8" s="113">
        <v>2010</v>
      </c>
      <c r="B8" s="110">
        <v>3110.5</v>
      </c>
      <c r="C8" s="110">
        <v>0</v>
      </c>
      <c r="D8" s="110">
        <v>28</v>
      </c>
      <c r="E8" s="110">
        <v>1257</v>
      </c>
      <c r="F8" s="110">
        <v>0</v>
      </c>
      <c r="G8" s="110">
        <v>0</v>
      </c>
      <c r="H8" s="110">
        <v>0</v>
      </c>
      <c r="I8" s="110">
        <v>0</v>
      </c>
      <c r="J8" s="110">
        <v>740</v>
      </c>
      <c r="K8" s="110">
        <v>0</v>
      </c>
      <c r="L8" s="110">
        <v>777</v>
      </c>
      <c r="M8" s="110">
        <v>0</v>
      </c>
      <c r="N8" s="110">
        <v>0</v>
      </c>
      <c r="O8" s="110">
        <v>0</v>
      </c>
      <c r="P8" s="110">
        <v>37149</v>
      </c>
      <c r="Q8" s="110">
        <v>5339</v>
      </c>
      <c r="R8" s="110">
        <v>300</v>
      </c>
      <c r="S8" s="110">
        <v>0</v>
      </c>
      <c r="T8" s="110">
        <v>0</v>
      </c>
      <c r="U8" s="110">
        <v>153.5</v>
      </c>
      <c r="V8" s="110">
        <v>17616</v>
      </c>
      <c r="W8" s="110">
        <v>3231</v>
      </c>
      <c r="X8" s="110">
        <f>SUM(B8:W8)</f>
        <v>69701</v>
      </c>
      <c r="Z8" s="111"/>
    </row>
    <row r="9" spans="1:26" x14ac:dyDescent="0.2">
      <c r="A9" s="103">
        <v>2011</v>
      </c>
      <c r="B9" s="110">
        <v>0</v>
      </c>
      <c r="C9" s="110">
        <v>311</v>
      </c>
      <c r="D9" s="110">
        <v>0</v>
      </c>
      <c r="E9" s="110">
        <v>370</v>
      </c>
      <c r="F9" s="110">
        <v>599</v>
      </c>
      <c r="G9" s="110">
        <v>20</v>
      </c>
      <c r="H9" s="110">
        <v>100</v>
      </c>
      <c r="I9" s="110">
        <v>0</v>
      </c>
      <c r="J9" s="110">
        <v>0</v>
      </c>
      <c r="K9" s="110">
        <v>0</v>
      </c>
      <c r="L9" s="110">
        <v>0</v>
      </c>
      <c r="M9" s="110">
        <v>30</v>
      </c>
      <c r="N9" s="110">
        <v>200</v>
      </c>
      <c r="O9" s="110">
        <v>0</v>
      </c>
      <c r="P9" s="110">
        <v>145233.22</v>
      </c>
      <c r="Q9" s="110">
        <v>840</v>
      </c>
      <c r="R9" s="110">
        <v>150</v>
      </c>
      <c r="S9" s="110">
        <v>0</v>
      </c>
      <c r="T9" s="110">
        <v>0</v>
      </c>
      <c r="U9" s="110">
        <v>0</v>
      </c>
      <c r="V9" s="110">
        <v>0</v>
      </c>
      <c r="W9" s="110">
        <v>2700</v>
      </c>
      <c r="X9" s="110">
        <f>SUM(B9:W9)</f>
        <v>150553.22</v>
      </c>
    </row>
    <row r="10" spans="1:26" s="88" customFormat="1" x14ac:dyDescent="0.2">
      <c r="A10" s="113">
        <v>2012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7971</v>
      </c>
      <c r="Q10" s="110">
        <v>297</v>
      </c>
      <c r="R10" s="110">
        <v>50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8318</v>
      </c>
      <c r="Z10" s="111"/>
    </row>
    <row r="11" spans="1:26" s="88" customFormat="1" x14ac:dyDescent="0.2">
      <c r="A11" s="113">
        <v>2013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340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100</v>
      </c>
      <c r="X11" s="110">
        <f t="shared" ref="X11:X13" si="0">SUM(B11:W11)</f>
        <v>440</v>
      </c>
      <c r="Z11" s="111"/>
    </row>
    <row r="12" spans="1:26" s="88" customFormat="1" x14ac:dyDescent="0.2">
      <c r="A12" s="103">
        <v>2014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300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f t="shared" si="0"/>
        <v>300</v>
      </c>
      <c r="Z12" s="111"/>
    </row>
    <row r="13" spans="1:26" s="88" customFormat="1" x14ac:dyDescent="0.2">
      <c r="A13" s="103">
        <v>2015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480</v>
      </c>
      <c r="Q13" s="110">
        <v>810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150</v>
      </c>
      <c r="X13" s="110">
        <f t="shared" si="0"/>
        <v>1440</v>
      </c>
      <c r="Z13" s="111"/>
    </row>
    <row r="14" spans="1:26" s="112" customFormat="1" x14ac:dyDescent="0.2">
      <c r="A14" s="103">
        <v>2016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Z14" s="110"/>
    </row>
    <row r="15" spans="1:26" s="112" customFormat="1" x14ac:dyDescent="0.2">
      <c r="A15" s="103">
        <v>2017</v>
      </c>
      <c r="B15" s="95">
        <v>0</v>
      </c>
      <c r="C15" s="95">
        <v>0</v>
      </c>
      <c r="D15" s="95">
        <v>0</v>
      </c>
      <c r="E15" s="95">
        <v>18943</v>
      </c>
      <c r="F15" s="95">
        <v>3000</v>
      </c>
      <c r="G15" s="95">
        <v>0</v>
      </c>
      <c r="H15" s="95">
        <v>0</v>
      </c>
      <c r="I15" s="95">
        <v>0</v>
      </c>
      <c r="J15" s="95">
        <v>1000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3437</v>
      </c>
      <c r="Q15" s="95">
        <v>2303</v>
      </c>
      <c r="R15" s="95">
        <v>998</v>
      </c>
      <c r="S15" s="95">
        <v>0</v>
      </c>
      <c r="T15" s="95">
        <v>0</v>
      </c>
      <c r="U15" s="95">
        <v>0</v>
      </c>
      <c r="V15" s="95">
        <v>0</v>
      </c>
      <c r="W15" s="95">
        <v>450</v>
      </c>
      <c r="X15" s="97">
        <v>30131</v>
      </c>
      <c r="Z15" s="110"/>
    </row>
    <row r="16" spans="1:26" x14ac:dyDescent="0.2">
      <c r="A16" s="96">
        <v>2018</v>
      </c>
      <c r="B16" s="97">
        <f>SUM(B23:B34)</f>
        <v>0</v>
      </c>
      <c r="C16" s="97">
        <f t="shared" ref="C16:X16" si="1">SUM(C23:C34)</f>
        <v>0</v>
      </c>
      <c r="D16" s="97">
        <f t="shared" si="1"/>
        <v>0</v>
      </c>
      <c r="E16" s="97">
        <f t="shared" si="1"/>
        <v>1027</v>
      </c>
      <c r="F16" s="97">
        <f t="shared" si="1"/>
        <v>1396</v>
      </c>
      <c r="G16" s="97">
        <f t="shared" si="1"/>
        <v>300</v>
      </c>
      <c r="H16" s="97">
        <f t="shared" si="1"/>
        <v>650</v>
      </c>
      <c r="I16" s="97">
        <f t="shared" si="1"/>
        <v>0</v>
      </c>
      <c r="J16" s="97">
        <f t="shared" si="1"/>
        <v>0</v>
      </c>
      <c r="K16" s="97">
        <f t="shared" si="1"/>
        <v>0</v>
      </c>
      <c r="L16" s="97">
        <f t="shared" si="1"/>
        <v>0</v>
      </c>
      <c r="M16" s="97">
        <f t="shared" si="1"/>
        <v>0</v>
      </c>
      <c r="N16" s="97">
        <f t="shared" si="1"/>
        <v>0</v>
      </c>
      <c r="O16" s="97">
        <f t="shared" si="1"/>
        <v>0</v>
      </c>
      <c r="P16" s="97">
        <f t="shared" si="1"/>
        <v>10610</v>
      </c>
      <c r="Q16" s="97">
        <f t="shared" si="1"/>
        <v>4255</v>
      </c>
      <c r="R16" s="97">
        <f t="shared" si="1"/>
        <v>26615</v>
      </c>
      <c r="S16" s="97">
        <f t="shared" si="1"/>
        <v>50</v>
      </c>
      <c r="T16" s="97">
        <f t="shared" si="1"/>
        <v>0</v>
      </c>
      <c r="U16" s="97">
        <f t="shared" si="1"/>
        <v>150</v>
      </c>
      <c r="V16" s="97">
        <f t="shared" si="1"/>
        <v>0</v>
      </c>
      <c r="W16" s="97">
        <f t="shared" si="1"/>
        <v>7545</v>
      </c>
      <c r="X16" s="97">
        <f t="shared" si="1"/>
        <v>52598</v>
      </c>
    </row>
    <row r="17" spans="1:30" x14ac:dyDescent="0.2">
      <c r="A17" s="96">
        <v>2019</v>
      </c>
      <c r="B17" s="97">
        <f>SUM(B36:B47)</f>
        <v>0</v>
      </c>
      <c r="C17" s="97">
        <f t="shared" ref="C17:X17" si="2">SUM(C36:C47)</f>
        <v>0</v>
      </c>
      <c r="D17" s="97">
        <f t="shared" si="2"/>
        <v>0</v>
      </c>
      <c r="E17" s="97">
        <f t="shared" si="2"/>
        <v>50</v>
      </c>
      <c r="F17" s="97">
        <f t="shared" si="2"/>
        <v>163</v>
      </c>
      <c r="G17" s="97">
        <f t="shared" si="2"/>
        <v>600</v>
      </c>
      <c r="H17" s="97">
        <f>SUM(H36:H47)</f>
        <v>0</v>
      </c>
      <c r="I17" s="97">
        <f t="shared" si="2"/>
        <v>0</v>
      </c>
      <c r="J17" s="97">
        <f t="shared" si="2"/>
        <v>0</v>
      </c>
      <c r="K17" s="97">
        <f t="shared" si="2"/>
        <v>0</v>
      </c>
      <c r="L17" s="97">
        <f t="shared" si="2"/>
        <v>0</v>
      </c>
      <c r="M17" s="97">
        <f t="shared" si="2"/>
        <v>0</v>
      </c>
      <c r="N17" s="97">
        <f t="shared" si="2"/>
        <v>50</v>
      </c>
      <c r="O17" s="97">
        <f t="shared" si="2"/>
        <v>0</v>
      </c>
      <c r="P17" s="97">
        <f t="shared" si="2"/>
        <v>11664.24</v>
      </c>
      <c r="Q17" s="97">
        <f t="shared" si="2"/>
        <v>26240</v>
      </c>
      <c r="R17" s="97">
        <f t="shared" si="2"/>
        <v>26445</v>
      </c>
      <c r="S17" s="97">
        <f t="shared" si="2"/>
        <v>800</v>
      </c>
      <c r="T17" s="97">
        <f t="shared" si="2"/>
        <v>0</v>
      </c>
      <c r="U17" s="97">
        <f t="shared" si="2"/>
        <v>200</v>
      </c>
      <c r="V17" s="97">
        <f t="shared" si="2"/>
        <v>0</v>
      </c>
      <c r="W17" s="97">
        <f t="shared" si="2"/>
        <v>2920</v>
      </c>
      <c r="X17" s="97">
        <f>SUM(X36:X47)</f>
        <v>69132.239999999991</v>
      </c>
    </row>
    <row r="18" spans="1:30" x14ac:dyDescent="0.2">
      <c r="A18" s="98" t="s">
        <v>210</v>
      </c>
      <c r="B18" s="97">
        <f>SUM(B49:B60)</f>
        <v>900</v>
      </c>
      <c r="C18" s="97">
        <f>SUM(C49:C60)</f>
        <v>900</v>
      </c>
      <c r="D18" s="97">
        <f t="shared" ref="B18:O18" si="3">SUM(D49:D60)</f>
        <v>0</v>
      </c>
      <c r="E18" s="97">
        <f t="shared" si="3"/>
        <v>1640</v>
      </c>
      <c r="F18" s="97">
        <f t="shared" si="3"/>
        <v>0</v>
      </c>
      <c r="G18" s="97">
        <f t="shared" si="3"/>
        <v>650</v>
      </c>
      <c r="H18" s="97">
        <f t="shared" si="3"/>
        <v>3178</v>
      </c>
      <c r="I18" s="97">
        <f t="shared" si="3"/>
        <v>0</v>
      </c>
      <c r="J18" s="97">
        <f t="shared" si="3"/>
        <v>0</v>
      </c>
      <c r="K18" s="97">
        <f t="shared" si="3"/>
        <v>0</v>
      </c>
      <c r="L18" s="97">
        <f t="shared" si="3"/>
        <v>0</v>
      </c>
      <c r="M18" s="97">
        <f t="shared" si="3"/>
        <v>0</v>
      </c>
      <c r="N18" s="97">
        <f t="shared" si="3"/>
        <v>0</v>
      </c>
      <c r="O18" s="97">
        <f t="shared" si="3"/>
        <v>0</v>
      </c>
      <c r="P18" s="97">
        <f t="shared" ref="P18:X18" si="4">SUM(P49:P60)</f>
        <v>8043</v>
      </c>
      <c r="Q18" s="97">
        <f t="shared" si="4"/>
        <v>1251</v>
      </c>
      <c r="R18" s="97">
        <f t="shared" si="4"/>
        <v>2000</v>
      </c>
      <c r="S18" s="97">
        <f t="shared" si="4"/>
        <v>0</v>
      </c>
      <c r="T18" s="97">
        <f t="shared" si="4"/>
        <v>0</v>
      </c>
      <c r="U18" s="97">
        <f t="shared" si="4"/>
        <v>0</v>
      </c>
      <c r="V18" s="97">
        <f t="shared" si="4"/>
        <v>0</v>
      </c>
      <c r="W18" s="97">
        <f t="shared" si="4"/>
        <v>2939</v>
      </c>
      <c r="X18" s="97">
        <f>SUM(B18:W18)</f>
        <v>21501</v>
      </c>
      <c r="Z18" s="167">
        <v>21501</v>
      </c>
      <c r="AA18" s="165">
        <v>47980.68</v>
      </c>
      <c r="AB18" s="165">
        <v>69481.679999999993</v>
      </c>
      <c r="AC18" s="165">
        <v>49162814.969999999</v>
      </c>
      <c r="AD18" s="166">
        <v>-49093333.289999999</v>
      </c>
    </row>
    <row r="19" spans="1:30" x14ac:dyDescent="0.2">
      <c r="A19" s="100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Z19" s="97">
        <v>19096</v>
      </c>
      <c r="AA19" s="97"/>
      <c r="AB19" s="97"/>
      <c r="AC19" s="97"/>
      <c r="AD19" s="97"/>
    </row>
    <row r="20" spans="1:30" x14ac:dyDescent="0.2">
      <c r="A20" s="114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30" x14ac:dyDescent="0.2">
      <c r="A21" s="101" t="s">
        <v>153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30" x14ac:dyDescent="0.2">
      <c r="A22" s="81">
        <v>2018</v>
      </c>
      <c r="B22" s="116">
        <f>SUM(B23:B34)</f>
        <v>0</v>
      </c>
      <c r="C22" s="116">
        <f t="shared" ref="C22:X22" si="5">SUM(C23:C34)</f>
        <v>0</v>
      </c>
      <c r="D22" s="116">
        <f t="shared" si="5"/>
        <v>0</v>
      </c>
      <c r="E22" s="116">
        <f t="shared" si="5"/>
        <v>1027</v>
      </c>
      <c r="F22" s="116">
        <f t="shared" si="5"/>
        <v>1396</v>
      </c>
      <c r="G22" s="116">
        <f t="shared" si="5"/>
        <v>300</v>
      </c>
      <c r="H22" s="116">
        <f t="shared" si="5"/>
        <v>650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10610</v>
      </c>
      <c r="Q22" s="116">
        <f t="shared" si="5"/>
        <v>4255</v>
      </c>
      <c r="R22" s="116">
        <f t="shared" si="5"/>
        <v>26615</v>
      </c>
      <c r="S22" s="116">
        <f t="shared" si="5"/>
        <v>50</v>
      </c>
      <c r="T22" s="116">
        <f t="shared" si="5"/>
        <v>0</v>
      </c>
      <c r="U22" s="116">
        <f t="shared" si="5"/>
        <v>150</v>
      </c>
      <c r="V22" s="116">
        <f t="shared" si="5"/>
        <v>0</v>
      </c>
      <c r="W22" s="116">
        <f t="shared" si="5"/>
        <v>7545</v>
      </c>
      <c r="X22" s="116">
        <f t="shared" si="5"/>
        <v>52598</v>
      </c>
    </row>
    <row r="23" spans="1:30" x14ac:dyDescent="0.2">
      <c r="A23" s="79" t="s">
        <v>154</v>
      </c>
      <c r="B23" s="95">
        <v>0</v>
      </c>
      <c r="C23" s="95">
        <v>0</v>
      </c>
      <c r="D23" s="95">
        <v>0</v>
      </c>
      <c r="E23" s="95">
        <v>0</v>
      </c>
      <c r="F23" s="95">
        <v>790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100</v>
      </c>
      <c r="Q23" s="95">
        <v>1300</v>
      </c>
      <c r="R23" s="95">
        <v>0</v>
      </c>
      <c r="S23" s="95">
        <v>0</v>
      </c>
      <c r="T23" s="95">
        <v>0</v>
      </c>
      <c r="U23" s="95">
        <v>100</v>
      </c>
      <c r="V23" s="95">
        <v>0</v>
      </c>
      <c r="W23" s="95">
        <v>1340</v>
      </c>
      <c r="X23" s="116">
        <f t="shared" ref="X23:X60" si="6">SUM(B23:W23)</f>
        <v>3630</v>
      </c>
    </row>
    <row r="24" spans="1:30" x14ac:dyDescent="0.2">
      <c r="A24" s="79" t="s">
        <v>155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200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116">
        <f t="shared" si="6"/>
        <v>200</v>
      </c>
    </row>
    <row r="25" spans="1:30" x14ac:dyDescent="0.2">
      <c r="A25" s="79" t="s">
        <v>156</v>
      </c>
      <c r="B25" s="95">
        <v>0</v>
      </c>
      <c r="C25" s="95">
        <v>0</v>
      </c>
      <c r="D25" s="95">
        <v>0</v>
      </c>
      <c r="E25" s="95">
        <v>1027</v>
      </c>
      <c r="F25" s="95"/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767</v>
      </c>
      <c r="Q25" s="95">
        <v>665</v>
      </c>
      <c r="R25" s="95">
        <v>0</v>
      </c>
      <c r="S25" s="95">
        <v>0</v>
      </c>
      <c r="T25" s="95">
        <v>0</v>
      </c>
      <c r="U25" s="95">
        <v>50</v>
      </c>
      <c r="V25" s="95">
        <v>0</v>
      </c>
      <c r="W25" s="95">
        <v>2950</v>
      </c>
      <c r="X25" s="116">
        <f t="shared" si="6"/>
        <v>5459</v>
      </c>
    </row>
    <row r="26" spans="1:30" x14ac:dyDescent="0.2">
      <c r="A26" s="79" t="s">
        <v>157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465</v>
      </c>
      <c r="Q26" s="95">
        <v>40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116">
        <f t="shared" si="6"/>
        <v>505</v>
      </c>
    </row>
    <row r="27" spans="1:30" x14ac:dyDescent="0.2">
      <c r="A27" s="79" t="s">
        <v>0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116">
        <f t="shared" si="6"/>
        <v>0</v>
      </c>
    </row>
    <row r="28" spans="1:30" x14ac:dyDescent="0.2">
      <c r="A28" s="79" t="s">
        <v>194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116">
        <f t="shared" si="6"/>
        <v>0</v>
      </c>
    </row>
    <row r="29" spans="1:30" x14ac:dyDescent="0.2">
      <c r="A29" s="79" t="s">
        <v>195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250</v>
      </c>
      <c r="R29" s="95">
        <v>1200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116">
        <f t="shared" si="6"/>
        <v>1450</v>
      </c>
    </row>
    <row r="30" spans="1:30" x14ac:dyDescent="0.2">
      <c r="A30" s="79" t="s">
        <v>201</v>
      </c>
      <c r="B30" s="95">
        <v>0</v>
      </c>
      <c r="C30" s="95">
        <v>0</v>
      </c>
      <c r="D30" s="95">
        <v>0</v>
      </c>
      <c r="E30" s="95">
        <v>0</v>
      </c>
      <c r="F30" s="95">
        <v>53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116">
        <f t="shared" si="6"/>
        <v>53</v>
      </c>
    </row>
    <row r="31" spans="1:30" x14ac:dyDescent="0.2">
      <c r="A31" s="102" t="s">
        <v>206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650</v>
      </c>
      <c r="R31" s="95">
        <v>95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116">
        <f t="shared" si="6"/>
        <v>745</v>
      </c>
    </row>
    <row r="32" spans="1:30" x14ac:dyDescent="0.2">
      <c r="A32" s="102" t="s">
        <v>207</v>
      </c>
      <c r="B32" s="95">
        <v>0</v>
      </c>
      <c r="C32" s="95">
        <v>0</v>
      </c>
      <c r="D32" s="95">
        <v>0</v>
      </c>
      <c r="E32" s="95">
        <v>0</v>
      </c>
      <c r="F32" s="95">
        <v>500</v>
      </c>
      <c r="G32" s="95">
        <v>300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8450</v>
      </c>
      <c r="Q32" s="95">
        <v>1000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1250</v>
      </c>
      <c r="X32" s="116">
        <f t="shared" si="6"/>
        <v>11500</v>
      </c>
    </row>
    <row r="33" spans="1:24" x14ac:dyDescent="0.2">
      <c r="A33" s="102" t="s">
        <v>208</v>
      </c>
      <c r="B33" s="95">
        <v>0</v>
      </c>
      <c r="C33" s="95">
        <v>0</v>
      </c>
      <c r="D33" s="95">
        <v>0</v>
      </c>
      <c r="E33" s="95">
        <v>0</v>
      </c>
      <c r="F33" s="95">
        <v>53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378</v>
      </c>
      <c r="Q33" s="95">
        <v>100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105</v>
      </c>
      <c r="X33" s="116">
        <f t="shared" si="6"/>
        <v>636</v>
      </c>
    </row>
    <row r="34" spans="1:24" x14ac:dyDescent="0.2">
      <c r="A34" s="102" t="s">
        <v>209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650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450</v>
      </c>
      <c r="Q34" s="95">
        <v>50</v>
      </c>
      <c r="R34" s="95">
        <v>25320</v>
      </c>
      <c r="S34" s="95">
        <v>50</v>
      </c>
      <c r="T34" s="95">
        <v>0</v>
      </c>
      <c r="U34" s="95">
        <v>0</v>
      </c>
      <c r="V34" s="95">
        <v>0</v>
      </c>
      <c r="W34" s="95">
        <v>1900</v>
      </c>
      <c r="X34" s="116">
        <f t="shared" si="6"/>
        <v>28420</v>
      </c>
    </row>
    <row r="35" spans="1:24" x14ac:dyDescent="0.2">
      <c r="A35" s="81">
        <v>2019</v>
      </c>
      <c r="B35" s="116">
        <f>SUM(B36:B47)</f>
        <v>0</v>
      </c>
      <c r="C35" s="116">
        <f t="shared" ref="C35:V35" si="7">SUM(C36:C47)</f>
        <v>0</v>
      </c>
      <c r="D35" s="116">
        <f t="shared" si="7"/>
        <v>0</v>
      </c>
      <c r="E35" s="116">
        <f>SUM(E36:E47)</f>
        <v>50</v>
      </c>
      <c r="F35" s="116">
        <f>SUM(F36:F47)</f>
        <v>163</v>
      </c>
      <c r="G35" s="116">
        <f>SUM(G36:G47)</f>
        <v>600</v>
      </c>
      <c r="H35" s="116">
        <f>SUM(H36:H47)</f>
        <v>0</v>
      </c>
      <c r="I35" s="116">
        <f t="shared" si="7"/>
        <v>0</v>
      </c>
      <c r="J35" s="116">
        <f t="shared" si="7"/>
        <v>0</v>
      </c>
      <c r="K35" s="116">
        <f t="shared" si="7"/>
        <v>0</v>
      </c>
      <c r="L35" s="116">
        <f t="shared" si="7"/>
        <v>0</v>
      </c>
      <c r="M35" s="116">
        <f t="shared" si="7"/>
        <v>0</v>
      </c>
      <c r="N35" s="116">
        <f>SUM(N36:N47)</f>
        <v>50</v>
      </c>
      <c r="O35" s="116">
        <f t="shared" si="7"/>
        <v>0</v>
      </c>
      <c r="P35" s="116">
        <f>SUM(P36:P47)</f>
        <v>11664.24</v>
      </c>
      <c r="Q35" s="116">
        <f>SUM(Q36:Q47)</f>
        <v>26240</v>
      </c>
      <c r="R35" s="116">
        <f>SUM(R36:R47)</f>
        <v>26445</v>
      </c>
      <c r="S35" s="116">
        <f>SUM(S36:S47)</f>
        <v>800</v>
      </c>
      <c r="T35" s="116">
        <f t="shared" si="7"/>
        <v>0</v>
      </c>
      <c r="U35" s="116">
        <f>SUM(U36:U47)</f>
        <v>200</v>
      </c>
      <c r="V35" s="116">
        <f t="shared" si="7"/>
        <v>0</v>
      </c>
      <c r="W35" s="116">
        <f>SUM(W36:W47)</f>
        <v>2920</v>
      </c>
      <c r="X35" s="116">
        <f>SUM(X36:X47)</f>
        <v>69132.239999999991</v>
      </c>
    </row>
    <row r="36" spans="1:24" x14ac:dyDescent="0.2">
      <c r="A36" s="79" t="s">
        <v>154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100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8027</v>
      </c>
      <c r="Q36" s="95">
        <v>50</v>
      </c>
      <c r="R36" s="95">
        <v>250</v>
      </c>
      <c r="S36" s="95">
        <v>0</v>
      </c>
      <c r="T36" s="95">
        <v>0</v>
      </c>
      <c r="U36" s="95">
        <v>0</v>
      </c>
      <c r="V36" s="95">
        <v>0</v>
      </c>
      <c r="W36" s="95">
        <v>800</v>
      </c>
      <c r="X36" s="116">
        <f t="shared" si="6"/>
        <v>9227</v>
      </c>
    </row>
    <row r="37" spans="1:24" x14ac:dyDescent="0.2">
      <c r="A37" s="79" t="s">
        <v>155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116">
        <f t="shared" si="6"/>
        <v>0</v>
      </c>
    </row>
    <row r="38" spans="1:24" x14ac:dyDescent="0.2">
      <c r="A38" s="79" t="s">
        <v>156</v>
      </c>
      <c r="B38" s="95">
        <v>0</v>
      </c>
      <c r="C38" s="95">
        <v>0</v>
      </c>
      <c r="D38" s="95">
        <v>0</v>
      </c>
      <c r="E38" s="95">
        <v>0</v>
      </c>
      <c r="F38" s="95">
        <v>53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13000</v>
      </c>
      <c r="R38" s="95">
        <v>25000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116">
        <f t="shared" si="6"/>
        <v>38053</v>
      </c>
    </row>
    <row r="39" spans="1:24" x14ac:dyDescent="0.2">
      <c r="A39" s="79" t="s">
        <v>157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222</v>
      </c>
      <c r="Q39" s="95">
        <v>200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70</v>
      </c>
      <c r="X39" s="116">
        <f t="shared" si="6"/>
        <v>492</v>
      </c>
    </row>
    <row r="40" spans="1:24" x14ac:dyDescent="0.2">
      <c r="A40" s="79" t="s">
        <v>0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7320</v>
      </c>
      <c r="R40" s="95">
        <v>100</v>
      </c>
      <c r="S40" s="95">
        <v>0</v>
      </c>
      <c r="T40" s="95">
        <v>0</v>
      </c>
      <c r="U40" s="95">
        <v>0</v>
      </c>
      <c r="V40" s="95">
        <v>0</v>
      </c>
      <c r="W40" s="95">
        <v>40</v>
      </c>
      <c r="X40" s="116">
        <f t="shared" si="6"/>
        <v>7460</v>
      </c>
    </row>
    <row r="41" spans="1:24" x14ac:dyDescent="0.2">
      <c r="A41" s="79" t="s">
        <v>194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350</v>
      </c>
      <c r="R41" s="95">
        <v>0</v>
      </c>
      <c r="S41" s="95">
        <v>250</v>
      </c>
      <c r="T41" s="95">
        <v>0</v>
      </c>
      <c r="U41" s="95">
        <v>0</v>
      </c>
      <c r="V41" s="95">
        <v>0</v>
      </c>
      <c r="W41" s="95">
        <v>1210</v>
      </c>
      <c r="X41" s="116">
        <f t="shared" si="6"/>
        <v>1810</v>
      </c>
    </row>
    <row r="42" spans="1:24" x14ac:dyDescent="0.2">
      <c r="A42" s="79" t="s">
        <v>195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3100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116">
        <f t="shared" si="6"/>
        <v>3100</v>
      </c>
    </row>
    <row r="43" spans="1:24" x14ac:dyDescent="0.2">
      <c r="A43" s="79" t="s">
        <v>201</v>
      </c>
      <c r="B43" s="95">
        <v>0</v>
      </c>
      <c r="C43" s="95">
        <v>0</v>
      </c>
      <c r="D43" s="95">
        <v>0</v>
      </c>
      <c r="E43" s="95">
        <v>50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116">
        <f t="shared" si="6"/>
        <v>50</v>
      </c>
    </row>
    <row r="44" spans="1:24" x14ac:dyDescent="0.2">
      <c r="A44" s="102" t="s">
        <v>206</v>
      </c>
      <c r="B44" s="95">
        <v>0</v>
      </c>
      <c r="C44" s="95">
        <v>0</v>
      </c>
      <c r="D44" s="95">
        <v>0</v>
      </c>
      <c r="E44" s="95">
        <v>0</v>
      </c>
      <c r="F44" s="95">
        <v>10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50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116">
        <f t="shared" si="6"/>
        <v>60</v>
      </c>
    </row>
    <row r="45" spans="1:24" x14ac:dyDescent="0.2">
      <c r="A45" s="102" t="s">
        <v>207</v>
      </c>
      <c r="B45" s="95">
        <v>0</v>
      </c>
      <c r="C45" s="95">
        <v>0</v>
      </c>
      <c r="D45" s="95">
        <v>0</v>
      </c>
      <c r="E45" s="95">
        <v>0</v>
      </c>
      <c r="F45" s="95">
        <v>0</v>
      </c>
      <c r="G45" s="95">
        <v>500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1895.24</v>
      </c>
      <c r="Q45" s="95">
        <v>1560</v>
      </c>
      <c r="R45" s="95">
        <v>550</v>
      </c>
      <c r="S45" s="95">
        <v>250</v>
      </c>
      <c r="T45" s="95">
        <v>0</v>
      </c>
      <c r="U45" s="95">
        <v>0</v>
      </c>
      <c r="V45" s="95">
        <v>0</v>
      </c>
      <c r="W45" s="95">
        <v>300</v>
      </c>
      <c r="X45" s="116">
        <f t="shared" si="6"/>
        <v>5055.24</v>
      </c>
    </row>
    <row r="46" spans="1:24" x14ac:dyDescent="0.2">
      <c r="A46" s="102" t="s">
        <v>208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50</v>
      </c>
      <c r="O46" s="95">
        <v>0</v>
      </c>
      <c r="P46" s="95">
        <v>1170</v>
      </c>
      <c r="Q46" s="95">
        <v>120</v>
      </c>
      <c r="R46" s="95">
        <v>545</v>
      </c>
      <c r="S46" s="95">
        <v>300</v>
      </c>
      <c r="T46" s="95">
        <v>0</v>
      </c>
      <c r="U46" s="95">
        <v>0</v>
      </c>
      <c r="V46" s="95">
        <v>0</v>
      </c>
      <c r="W46" s="95">
        <v>0</v>
      </c>
      <c r="X46" s="116">
        <f t="shared" si="6"/>
        <v>2185</v>
      </c>
    </row>
    <row r="47" spans="1:24" x14ac:dyDescent="0.2">
      <c r="A47" s="102" t="s">
        <v>209</v>
      </c>
      <c r="B47" s="95">
        <v>0</v>
      </c>
      <c r="C47" s="95">
        <v>0</v>
      </c>
      <c r="D47" s="95">
        <v>0</v>
      </c>
      <c r="E47" s="95">
        <v>0</v>
      </c>
      <c r="F47" s="95">
        <v>100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350</v>
      </c>
      <c r="Q47" s="95">
        <v>490</v>
      </c>
      <c r="R47" s="95">
        <v>0</v>
      </c>
      <c r="S47" s="95">
        <v>0</v>
      </c>
      <c r="T47" s="95">
        <v>0</v>
      </c>
      <c r="U47" s="95">
        <v>200</v>
      </c>
      <c r="V47" s="95">
        <v>0</v>
      </c>
      <c r="W47" s="95">
        <v>500</v>
      </c>
      <c r="X47" s="116">
        <f t="shared" si="6"/>
        <v>1640</v>
      </c>
    </row>
    <row r="48" spans="1:24" x14ac:dyDescent="0.2">
      <c r="A48" s="81">
        <v>2020</v>
      </c>
      <c r="B48" s="116">
        <f>SUM(B49:B60)</f>
        <v>900</v>
      </c>
      <c r="C48" s="116">
        <f t="shared" ref="C48:X48" si="8">SUM(C49:C60)</f>
        <v>900</v>
      </c>
      <c r="D48" s="116">
        <f t="shared" si="8"/>
        <v>0</v>
      </c>
      <c r="E48" s="116">
        <f t="shared" si="8"/>
        <v>1640</v>
      </c>
      <c r="F48" s="116">
        <f t="shared" si="8"/>
        <v>0</v>
      </c>
      <c r="G48" s="116">
        <f t="shared" si="8"/>
        <v>650</v>
      </c>
      <c r="H48" s="116">
        <f t="shared" si="8"/>
        <v>3178</v>
      </c>
      <c r="I48" s="116">
        <f t="shared" si="8"/>
        <v>0</v>
      </c>
      <c r="J48" s="116">
        <f t="shared" si="8"/>
        <v>0</v>
      </c>
      <c r="K48" s="116">
        <f t="shared" si="8"/>
        <v>0</v>
      </c>
      <c r="L48" s="116">
        <f t="shared" si="8"/>
        <v>0</v>
      </c>
      <c r="M48" s="116">
        <f t="shared" si="8"/>
        <v>0</v>
      </c>
      <c r="N48" s="116">
        <f t="shared" si="8"/>
        <v>0</v>
      </c>
      <c r="O48" s="116">
        <f t="shared" si="8"/>
        <v>0</v>
      </c>
      <c r="P48" s="116">
        <f t="shared" si="8"/>
        <v>8043</v>
      </c>
      <c r="Q48" s="116">
        <f t="shared" si="8"/>
        <v>1251</v>
      </c>
      <c r="R48" s="116">
        <f t="shared" si="8"/>
        <v>2000</v>
      </c>
      <c r="S48" s="116">
        <f t="shared" si="8"/>
        <v>0</v>
      </c>
      <c r="T48" s="116">
        <f t="shared" si="8"/>
        <v>0</v>
      </c>
      <c r="U48" s="116">
        <f t="shared" si="8"/>
        <v>0</v>
      </c>
      <c r="V48" s="116">
        <f t="shared" si="8"/>
        <v>0</v>
      </c>
      <c r="W48" s="116">
        <f t="shared" si="8"/>
        <v>2939</v>
      </c>
      <c r="X48" s="116">
        <f t="shared" si="8"/>
        <v>21501</v>
      </c>
    </row>
    <row r="49" spans="1:25" x14ac:dyDescent="0.2">
      <c r="A49" s="79" t="s">
        <v>154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116">
        <f t="shared" si="6"/>
        <v>0</v>
      </c>
      <c r="Y49" s="96" t="b">
        <f>X49='1_BOT'!B46</f>
        <v>1</v>
      </c>
    </row>
    <row r="50" spans="1:25" x14ac:dyDescent="0.2">
      <c r="A50" s="79" t="s">
        <v>155</v>
      </c>
      <c r="B50" s="95">
        <v>900</v>
      </c>
      <c r="C50" s="95">
        <v>900</v>
      </c>
      <c r="D50" s="95">
        <v>0</v>
      </c>
      <c r="E50" s="95">
        <v>1640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352</v>
      </c>
      <c r="Q50" s="95">
        <v>100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2289</v>
      </c>
      <c r="X50" s="116">
        <f>SUM(B50:W50)</f>
        <v>6181</v>
      </c>
      <c r="Y50" s="96" t="b">
        <f>X50='1_BOT'!B47</f>
        <v>1</v>
      </c>
    </row>
    <row r="51" spans="1:25" x14ac:dyDescent="0.2">
      <c r="A51" s="79" t="s">
        <v>156</v>
      </c>
      <c r="B51" s="95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57</v>
      </c>
      <c r="Q51" s="95">
        <v>1</v>
      </c>
      <c r="R51" s="95">
        <v>1500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116">
        <f t="shared" si="6"/>
        <v>1558</v>
      </c>
      <c r="Y51" s="96" t="b">
        <f>X51='1_BOT'!B48</f>
        <v>1</v>
      </c>
    </row>
    <row r="52" spans="1:25" x14ac:dyDescent="0.2">
      <c r="A52" s="79" t="s">
        <v>157</v>
      </c>
      <c r="B52" s="95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116">
        <f t="shared" si="6"/>
        <v>0</v>
      </c>
      <c r="Y52" s="96" t="b">
        <f>X52='1_BOT'!B49</f>
        <v>1</v>
      </c>
    </row>
    <row r="53" spans="1:25" x14ac:dyDescent="0.2">
      <c r="A53" s="79" t="s">
        <v>0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116">
        <f t="shared" si="6"/>
        <v>0</v>
      </c>
      <c r="Y53" s="96" t="b">
        <f>X53='1_BOT'!B50</f>
        <v>1</v>
      </c>
    </row>
    <row r="54" spans="1:25" x14ac:dyDescent="0.2">
      <c r="A54" s="79" t="s">
        <v>194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650</v>
      </c>
      <c r="H54" s="95">
        <v>3178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6329</v>
      </c>
      <c r="Q54" s="95">
        <v>400</v>
      </c>
      <c r="R54" s="95">
        <v>500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116">
        <f t="shared" si="6"/>
        <v>11057</v>
      </c>
      <c r="Y54" s="96" t="b">
        <f>X54='1_BOT'!B51</f>
        <v>1</v>
      </c>
    </row>
    <row r="55" spans="1:25" x14ac:dyDescent="0.2">
      <c r="A55" s="79" t="s">
        <v>195</v>
      </c>
      <c r="B55" s="95">
        <v>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150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116">
        <f t="shared" si="6"/>
        <v>150</v>
      </c>
      <c r="Y55" s="96" t="b">
        <f>X55='1_BOT'!B52</f>
        <v>1</v>
      </c>
    </row>
    <row r="56" spans="1:25" x14ac:dyDescent="0.2">
      <c r="A56" s="79" t="s">
        <v>201</v>
      </c>
      <c r="B56" s="95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116">
        <f t="shared" si="6"/>
        <v>0</v>
      </c>
      <c r="Y56" s="96" t="b">
        <f>X56='1_BOT'!B53</f>
        <v>1</v>
      </c>
    </row>
    <row r="57" spans="1:25" x14ac:dyDescent="0.2">
      <c r="A57" s="79" t="s">
        <v>206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116">
        <f t="shared" si="6"/>
        <v>0</v>
      </c>
      <c r="Y57" s="96" t="b">
        <f>X57='1_BOT'!B54</f>
        <v>1</v>
      </c>
    </row>
    <row r="58" spans="1:25" x14ac:dyDescent="0.2">
      <c r="A58" s="79" t="s">
        <v>207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400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200</v>
      </c>
      <c r="X58" s="116">
        <f t="shared" si="6"/>
        <v>600</v>
      </c>
      <c r="Y58" s="96" t="b">
        <f>X58='1_BOT'!B55</f>
        <v>1</v>
      </c>
    </row>
    <row r="59" spans="1:25" x14ac:dyDescent="0.2">
      <c r="A59" s="79" t="s">
        <v>208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116">
        <f t="shared" si="6"/>
        <v>0</v>
      </c>
      <c r="Y59" s="96" t="b">
        <f>X59='1_BOT'!B56</f>
        <v>1</v>
      </c>
    </row>
    <row r="60" spans="1:25" x14ac:dyDescent="0.2">
      <c r="A60" s="79" t="s">
        <v>209</v>
      </c>
      <c r="B60" s="95">
        <v>0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1305</v>
      </c>
      <c r="Q60" s="95">
        <v>200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450</v>
      </c>
      <c r="X60" s="116">
        <f t="shared" si="6"/>
        <v>1955</v>
      </c>
      <c r="Y60" s="96" t="b">
        <f>X60='1_BOT'!B57</f>
        <v>1</v>
      </c>
    </row>
    <row r="61" spans="1:25" x14ac:dyDescent="0.2">
      <c r="A61" s="103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spans="1:25" x14ac:dyDescent="0.2">
      <c r="A62" s="104" t="s">
        <v>126</v>
      </c>
      <c r="B62" s="105"/>
      <c r="C62" s="105"/>
      <c r="D62" s="105"/>
      <c r="E62" s="105"/>
    </row>
    <row r="63" spans="1:25" x14ac:dyDescent="0.2">
      <c r="A63" s="170" t="s">
        <v>202</v>
      </c>
      <c r="B63" s="171"/>
      <c r="C63" s="171"/>
      <c r="D63" s="171"/>
      <c r="E63" s="172"/>
    </row>
    <row r="64" spans="1:25" x14ac:dyDescent="0.2">
      <c r="A64" s="173" t="s">
        <v>139</v>
      </c>
      <c r="B64" s="171"/>
      <c r="C64" s="171"/>
      <c r="D64" s="171"/>
      <c r="E64" s="171"/>
    </row>
    <row r="65" spans="1:5" x14ac:dyDescent="0.2">
      <c r="A65" s="97"/>
      <c r="B65" s="97"/>
      <c r="C65" s="97"/>
      <c r="D65" s="97"/>
      <c r="E65" s="97"/>
    </row>
    <row r="66" spans="1:5" x14ac:dyDescent="0.2">
      <c r="A66" s="97"/>
    </row>
    <row r="67" spans="1:5" x14ac:dyDescent="0.2">
      <c r="A67" s="97"/>
    </row>
  </sheetData>
  <mergeCells count="7">
    <mergeCell ref="A63:E63"/>
    <mergeCell ref="A64:E64"/>
    <mergeCell ref="A3:A5"/>
    <mergeCell ref="A1:A2"/>
    <mergeCell ref="B1:X1"/>
    <mergeCell ref="B2:X2"/>
    <mergeCell ref="X3:X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4"/>
  <sheetViews>
    <sheetView zoomScaleNormal="100" workbookViewId="0">
      <pane xSplit="1" ySplit="6" topLeftCell="Q13" activePane="bottomRight" state="frozen"/>
      <selection pane="topRight" activeCell="B1" sqref="B1"/>
      <selection pane="bottomLeft" activeCell="A7" sqref="A7"/>
      <selection pane="bottomRight" activeCell="X18" sqref="X18"/>
    </sheetView>
  </sheetViews>
  <sheetFormatPr defaultColWidth="9.28515625" defaultRowHeight="12.75" x14ac:dyDescent="0.2"/>
  <cols>
    <col min="1" max="1" width="10.7109375" style="96" customWidth="1"/>
    <col min="2" max="2" width="8.28515625" style="96" customWidth="1"/>
    <col min="3" max="3" width="9" style="96" customWidth="1"/>
    <col min="4" max="4" width="8.42578125" style="96" customWidth="1"/>
    <col min="5" max="5" width="11.28515625" style="96" customWidth="1"/>
    <col min="6" max="6" width="8.5703125" style="96" customWidth="1"/>
    <col min="7" max="7" width="9.7109375" style="96" customWidth="1"/>
    <col min="8" max="8" width="8.7109375" style="96" customWidth="1"/>
    <col min="9" max="9" width="12.28515625" style="96" customWidth="1"/>
    <col min="10" max="10" width="11.7109375" style="96" customWidth="1"/>
    <col min="11" max="11" width="11.42578125" style="96" customWidth="1"/>
    <col min="12" max="12" width="10.28515625" style="96" customWidth="1"/>
    <col min="13" max="13" width="9.42578125" style="96" customWidth="1"/>
    <col min="14" max="14" width="13.7109375" style="96" customWidth="1"/>
    <col min="15" max="15" width="12.28515625" style="96" customWidth="1"/>
    <col min="16" max="16" width="8.28515625" style="96" customWidth="1"/>
    <col min="17" max="17" width="13.7109375" style="96" customWidth="1"/>
    <col min="18" max="18" width="12" style="96" customWidth="1"/>
    <col min="19" max="19" width="13.28515625" style="96" customWidth="1"/>
    <col min="20" max="20" width="10.28515625" style="96" customWidth="1"/>
    <col min="21" max="21" width="12.42578125" style="96" customWidth="1"/>
    <col min="22" max="22" width="9" style="96" customWidth="1"/>
    <col min="23" max="23" width="7.28515625" style="96" bestFit="1" customWidth="1"/>
    <col min="24" max="16384" width="9.28515625" style="96"/>
  </cols>
  <sheetData>
    <row r="1" spans="1:34" ht="18.75" x14ac:dyDescent="0.3">
      <c r="A1" s="187" t="s">
        <v>87</v>
      </c>
      <c r="B1" s="180" t="s">
        <v>88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34" ht="15.75" x14ac:dyDescent="0.3">
      <c r="A2" s="188"/>
      <c r="B2" s="182" t="s">
        <v>142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34" s="117" customFormat="1" ht="15.75" customHeight="1" x14ac:dyDescent="0.2">
      <c r="A3" s="185" t="s">
        <v>211</v>
      </c>
      <c r="B3" s="117" t="s">
        <v>2</v>
      </c>
      <c r="C3" s="117" t="s">
        <v>40</v>
      </c>
      <c r="D3" s="117" t="s">
        <v>3</v>
      </c>
      <c r="E3" s="117" t="s">
        <v>41</v>
      </c>
      <c r="F3" s="117" t="s">
        <v>6</v>
      </c>
      <c r="G3" s="117" t="s">
        <v>7</v>
      </c>
      <c r="H3" s="117" t="s">
        <v>42</v>
      </c>
      <c r="I3" s="117" t="s">
        <v>9</v>
      </c>
      <c r="J3" s="117" t="s">
        <v>43</v>
      </c>
      <c r="K3" s="117" t="s">
        <v>11</v>
      </c>
      <c r="L3" s="117" t="s">
        <v>12</v>
      </c>
      <c r="M3" s="117" t="s">
        <v>44</v>
      </c>
      <c r="N3" s="117" t="s">
        <v>45</v>
      </c>
      <c r="O3" s="117" t="s">
        <v>13</v>
      </c>
      <c r="P3" s="117" t="s">
        <v>15</v>
      </c>
      <c r="Q3" s="117" t="s">
        <v>46</v>
      </c>
      <c r="R3" s="117" t="s">
        <v>47</v>
      </c>
      <c r="S3" s="117" t="s">
        <v>16</v>
      </c>
      <c r="T3" s="118" t="s">
        <v>14</v>
      </c>
      <c r="U3" s="117" t="s">
        <v>48</v>
      </c>
      <c r="V3" s="117" t="s">
        <v>49</v>
      </c>
      <c r="W3" s="119" t="s">
        <v>17</v>
      </c>
      <c r="X3" s="189" t="s">
        <v>1</v>
      </c>
    </row>
    <row r="4" spans="1:34" s="87" customFormat="1" ht="75.75" customHeight="1" x14ac:dyDescent="0.2">
      <c r="A4" s="186"/>
      <c r="B4" s="84" t="s">
        <v>50</v>
      </c>
      <c r="C4" s="84" t="s">
        <v>51</v>
      </c>
      <c r="D4" s="84" t="s">
        <v>52</v>
      </c>
      <c r="E4" s="84" t="s">
        <v>4</v>
      </c>
      <c r="F4" s="84" t="s">
        <v>53</v>
      </c>
      <c r="G4" s="84" t="s">
        <v>8</v>
      </c>
      <c r="H4" s="84" t="s">
        <v>54</v>
      </c>
      <c r="I4" s="84" t="s">
        <v>70</v>
      </c>
      <c r="J4" s="84" t="s">
        <v>5</v>
      </c>
      <c r="K4" s="84" t="s">
        <v>55</v>
      </c>
      <c r="L4" s="84" t="s">
        <v>56</v>
      </c>
      <c r="M4" s="84" t="s">
        <v>57</v>
      </c>
      <c r="N4" s="84" t="s">
        <v>58</v>
      </c>
      <c r="O4" s="84" t="s">
        <v>59</v>
      </c>
      <c r="P4" s="84" t="s">
        <v>60</v>
      </c>
      <c r="Q4" s="84" t="s">
        <v>61</v>
      </c>
      <c r="R4" s="84" t="s">
        <v>62</v>
      </c>
      <c r="S4" s="84" t="s">
        <v>63</v>
      </c>
      <c r="T4" s="85" t="s">
        <v>64</v>
      </c>
      <c r="U4" s="84" t="s">
        <v>65</v>
      </c>
      <c r="V4" s="84" t="s">
        <v>66</v>
      </c>
      <c r="W4" s="86" t="s">
        <v>67</v>
      </c>
      <c r="X4" s="181"/>
    </row>
    <row r="5" spans="1:34" s="88" customFormat="1" x14ac:dyDescent="0.2">
      <c r="A5" s="181"/>
      <c r="B5" s="88" t="s">
        <v>19</v>
      </c>
      <c r="C5" s="88" t="s">
        <v>20</v>
      </c>
      <c r="D5" s="88" t="s">
        <v>21</v>
      </c>
      <c r="E5" s="88" t="s">
        <v>22</v>
      </c>
      <c r="F5" s="88" t="s">
        <v>23</v>
      </c>
      <c r="G5" s="88" t="s">
        <v>24</v>
      </c>
      <c r="H5" s="88" t="s">
        <v>25</v>
      </c>
      <c r="I5" s="88" t="s">
        <v>26</v>
      </c>
      <c r="J5" s="88" t="s">
        <v>27</v>
      </c>
      <c r="K5" s="88" t="s">
        <v>28</v>
      </c>
      <c r="L5" s="88" t="s">
        <v>29</v>
      </c>
      <c r="M5" s="88" t="s">
        <v>30</v>
      </c>
      <c r="N5" s="88" t="s">
        <v>31</v>
      </c>
      <c r="O5" s="88" t="s">
        <v>32</v>
      </c>
      <c r="P5" s="88" t="s">
        <v>33</v>
      </c>
      <c r="Q5" s="88" t="s">
        <v>34</v>
      </c>
      <c r="R5" s="88" t="s">
        <v>35</v>
      </c>
      <c r="S5" s="88" t="s">
        <v>36</v>
      </c>
      <c r="T5" s="88" t="s">
        <v>37</v>
      </c>
      <c r="U5" s="88" t="s">
        <v>38</v>
      </c>
      <c r="V5" s="88" t="s">
        <v>39</v>
      </c>
      <c r="W5" s="88" t="s">
        <v>128</v>
      </c>
    </row>
    <row r="6" spans="1:34" s="88" customFormat="1" ht="18.75" customHeight="1" x14ac:dyDescent="0.2">
      <c r="A6" s="89" t="s">
        <v>127</v>
      </c>
      <c r="W6" s="120"/>
    </row>
    <row r="7" spans="1:34" s="88" customFormat="1" x14ac:dyDescent="0.2">
      <c r="A7" s="122" t="s">
        <v>152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8" spans="1:34" s="88" customFormat="1" x14ac:dyDescent="0.2">
      <c r="A8" s="113">
        <v>2010</v>
      </c>
      <c r="B8" s="110">
        <v>13250</v>
      </c>
      <c r="C8" s="110">
        <v>54752</v>
      </c>
      <c r="D8" s="110">
        <v>0</v>
      </c>
      <c r="E8" s="110">
        <v>20</v>
      </c>
      <c r="F8" s="110">
        <v>0</v>
      </c>
      <c r="G8" s="110">
        <v>0</v>
      </c>
      <c r="H8" s="110">
        <v>467.4</v>
      </c>
      <c r="I8" s="110">
        <v>0</v>
      </c>
      <c r="J8" s="110">
        <v>19911</v>
      </c>
      <c r="K8" s="110">
        <v>68500</v>
      </c>
      <c r="L8" s="110">
        <v>1100</v>
      </c>
      <c r="M8" s="110">
        <v>0</v>
      </c>
      <c r="N8" s="110">
        <v>0</v>
      </c>
      <c r="O8" s="110">
        <v>0</v>
      </c>
      <c r="P8" s="110">
        <v>12748</v>
      </c>
      <c r="Q8" s="110">
        <v>213491</v>
      </c>
      <c r="R8" s="110">
        <v>91269.81</v>
      </c>
      <c r="S8" s="110">
        <v>1582</v>
      </c>
      <c r="T8" s="110">
        <v>0</v>
      </c>
      <c r="U8" s="110">
        <v>0</v>
      </c>
      <c r="V8" s="110">
        <v>0</v>
      </c>
      <c r="W8" s="110">
        <v>30348</v>
      </c>
      <c r="X8" s="110">
        <f t="shared" ref="X8:X13" si="0">SUM(B8:W8)</f>
        <v>507439.21</v>
      </c>
    </row>
    <row r="9" spans="1:34" s="88" customFormat="1" x14ac:dyDescent="0.2">
      <c r="A9" s="113">
        <v>2011</v>
      </c>
      <c r="B9" s="110">
        <v>157</v>
      </c>
      <c r="C9" s="110">
        <v>0</v>
      </c>
      <c r="D9" s="110">
        <v>0</v>
      </c>
      <c r="E9" s="110">
        <v>19000</v>
      </c>
      <c r="F9" s="110">
        <v>0</v>
      </c>
      <c r="G9" s="110">
        <v>0</v>
      </c>
      <c r="H9" s="110">
        <v>0</v>
      </c>
      <c r="I9" s="110">
        <v>0</v>
      </c>
      <c r="J9" s="110">
        <v>20</v>
      </c>
      <c r="K9" s="110">
        <v>20</v>
      </c>
      <c r="L9" s="110">
        <v>0</v>
      </c>
      <c r="M9" s="110">
        <v>0</v>
      </c>
      <c r="N9" s="110">
        <v>0</v>
      </c>
      <c r="O9" s="110">
        <v>0</v>
      </c>
      <c r="P9" s="110">
        <v>39820</v>
      </c>
      <c r="Q9" s="110">
        <v>23431</v>
      </c>
      <c r="R9" s="110">
        <v>1200</v>
      </c>
      <c r="S9" s="110">
        <v>8675</v>
      </c>
      <c r="T9" s="110">
        <v>0</v>
      </c>
      <c r="U9" s="110">
        <v>20</v>
      </c>
      <c r="V9" s="110">
        <v>0</v>
      </c>
      <c r="W9" s="110">
        <v>320</v>
      </c>
      <c r="X9" s="110">
        <f t="shared" si="0"/>
        <v>92663</v>
      </c>
    </row>
    <row r="10" spans="1:34" s="117" customFormat="1" x14ac:dyDescent="0.2">
      <c r="A10" s="103">
        <v>2012</v>
      </c>
      <c r="B10" s="110">
        <v>0</v>
      </c>
      <c r="C10" s="110">
        <v>0</v>
      </c>
      <c r="D10" s="110">
        <v>20</v>
      </c>
      <c r="E10" s="110">
        <v>58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28180</v>
      </c>
      <c r="M10" s="110">
        <v>0</v>
      </c>
      <c r="N10" s="110">
        <v>0</v>
      </c>
      <c r="O10" s="110">
        <v>0</v>
      </c>
      <c r="P10" s="110">
        <v>1113</v>
      </c>
      <c r="Q10" s="110">
        <v>1010</v>
      </c>
      <c r="R10" s="110">
        <v>0</v>
      </c>
      <c r="S10" s="110">
        <v>0</v>
      </c>
      <c r="T10" s="110">
        <v>0</v>
      </c>
      <c r="U10" s="110">
        <v>40</v>
      </c>
      <c r="V10" s="110"/>
      <c r="W10" s="110">
        <v>800</v>
      </c>
      <c r="X10" s="110">
        <v>31221</v>
      </c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1:34" s="117" customFormat="1" x14ac:dyDescent="0.2">
      <c r="A11" s="103">
        <v>2013</v>
      </c>
      <c r="B11" s="110">
        <v>0</v>
      </c>
      <c r="C11" s="110">
        <v>400</v>
      </c>
      <c r="D11" s="110">
        <v>0</v>
      </c>
      <c r="E11" s="110">
        <v>0</v>
      </c>
      <c r="F11" s="110">
        <v>42996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220</v>
      </c>
      <c r="Q11" s="110">
        <v>200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f t="shared" si="0"/>
        <v>43816</v>
      </c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</row>
    <row r="12" spans="1:34" s="117" customFormat="1" x14ac:dyDescent="0.2">
      <c r="A12" s="103">
        <v>2014</v>
      </c>
      <c r="B12" s="110">
        <v>0</v>
      </c>
      <c r="C12" s="110">
        <v>0</v>
      </c>
      <c r="D12" s="110">
        <v>0</v>
      </c>
      <c r="E12" s="110">
        <v>0</v>
      </c>
      <c r="F12" s="110">
        <v>266861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550</v>
      </c>
      <c r="X12" s="110">
        <f t="shared" si="0"/>
        <v>267411</v>
      </c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</row>
    <row r="13" spans="1:34" s="117" customFormat="1" x14ac:dyDescent="0.2">
      <c r="A13" s="103">
        <v>2015</v>
      </c>
      <c r="B13" s="110">
        <v>0</v>
      </c>
      <c r="C13" s="110">
        <v>0</v>
      </c>
      <c r="D13" s="110">
        <v>0</v>
      </c>
      <c r="E13" s="110">
        <v>0</v>
      </c>
      <c r="F13" s="110">
        <v>213728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180</v>
      </c>
      <c r="Q13" s="110">
        <v>67328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f t="shared" si="0"/>
        <v>281236</v>
      </c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</row>
    <row r="14" spans="1:34" s="117" customFormat="1" x14ac:dyDescent="0.2">
      <c r="A14" s="103">
        <v>2016</v>
      </c>
      <c r="B14" s="95">
        <v>0</v>
      </c>
      <c r="C14" s="95">
        <v>0</v>
      </c>
      <c r="D14" s="95">
        <v>0</v>
      </c>
      <c r="E14" s="95">
        <v>0</v>
      </c>
      <c r="F14" s="95">
        <v>115074.36053999999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157</v>
      </c>
      <c r="Q14" s="95">
        <v>180020</v>
      </c>
      <c r="R14" s="95">
        <v>2700</v>
      </c>
      <c r="S14" s="95">
        <v>0</v>
      </c>
      <c r="T14" s="95">
        <v>0</v>
      </c>
      <c r="U14" s="95">
        <v>0</v>
      </c>
      <c r="V14" s="95">
        <v>0</v>
      </c>
      <c r="W14" s="95">
        <v>8375</v>
      </c>
      <c r="X14" s="95">
        <v>306326.36053999997</v>
      </c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</row>
    <row r="15" spans="1:34" s="117" customFormat="1" x14ac:dyDescent="0.2">
      <c r="A15" s="103">
        <v>2017</v>
      </c>
      <c r="B15" s="95">
        <v>0</v>
      </c>
      <c r="C15" s="95">
        <v>0</v>
      </c>
      <c r="D15" s="95">
        <v>0</v>
      </c>
      <c r="E15" s="95">
        <v>0</v>
      </c>
      <c r="F15" s="95">
        <v>242126.36124653748</v>
      </c>
      <c r="G15" s="95">
        <v>0</v>
      </c>
      <c r="H15" s="95">
        <v>10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413</v>
      </c>
      <c r="Q15" s="95">
        <v>220</v>
      </c>
      <c r="R15" s="95">
        <v>15</v>
      </c>
      <c r="S15" s="95">
        <v>5</v>
      </c>
      <c r="T15" s="95">
        <v>0</v>
      </c>
      <c r="U15" s="95">
        <v>0</v>
      </c>
      <c r="V15" s="95">
        <v>0</v>
      </c>
      <c r="W15" s="95">
        <v>185</v>
      </c>
      <c r="X15" s="95">
        <v>242974.36124653748</v>
      </c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</row>
    <row r="16" spans="1:34" s="117" customFormat="1" x14ac:dyDescent="0.2">
      <c r="A16" s="96">
        <v>2018</v>
      </c>
      <c r="B16" s="95">
        <f>SUM(B22:B33)</f>
        <v>0</v>
      </c>
      <c r="C16" s="95">
        <f t="shared" ref="C16:X16" si="1">SUM(C22:C33)</f>
        <v>0</v>
      </c>
      <c r="D16" s="95">
        <f t="shared" si="1"/>
        <v>0</v>
      </c>
      <c r="E16" s="95">
        <f t="shared" si="1"/>
        <v>0</v>
      </c>
      <c r="F16" s="95">
        <f t="shared" si="1"/>
        <v>176347.44000000003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>
        <f t="shared" si="1"/>
        <v>0</v>
      </c>
      <c r="K16" s="95">
        <f t="shared" si="1"/>
        <v>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95">
        <f t="shared" si="1"/>
        <v>0</v>
      </c>
      <c r="Q16" s="95">
        <f t="shared" si="1"/>
        <v>0</v>
      </c>
      <c r="R16" s="95">
        <f t="shared" si="1"/>
        <v>0</v>
      </c>
      <c r="S16" s="95">
        <f t="shared" si="1"/>
        <v>0</v>
      </c>
      <c r="T16" s="95">
        <f t="shared" si="1"/>
        <v>0</v>
      </c>
      <c r="U16" s="95">
        <f t="shared" si="1"/>
        <v>0</v>
      </c>
      <c r="V16" s="95">
        <f t="shared" si="1"/>
        <v>0</v>
      </c>
      <c r="W16" s="95">
        <f t="shared" si="1"/>
        <v>0</v>
      </c>
      <c r="X16" s="95">
        <f t="shared" si="1"/>
        <v>176347.44000000003</v>
      </c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</row>
    <row r="17" spans="1:34" s="117" customFormat="1" x14ac:dyDescent="0.2">
      <c r="A17" s="96">
        <v>2019</v>
      </c>
      <c r="B17" s="95">
        <f>SUM(B35:B46)</f>
        <v>0</v>
      </c>
      <c r="C17" s="95">
        <f t="shared" ref="C17:X17" si="2">SUM(C35:C46)</f>
        <v>0</v>
      </c>
      <c r="D17" s="95">
        <f t="shared" si="2"/>
        <v>0</v>
      </c>
      <c r="E17" s="95">
        <f t="shared" si="2"/>
        <v>0</v>
      </c>
      <c r="F17" s="95">
        <f t="shared" si="2"/>
        <v>335456.88</v>
      </c>
      <c r="G17" s="95">
        <f t="shared" si="2"/>
        <v>0</v>
      </c>
      <c r="H17" s="95">
        <f t="shared" si="2"/>
        <v>0</v>
      </c>
      <c r="I17" s="95">
        <f t="shared" si="2"/>
        <v>0</v>
      </c>
      <c r="J17" s="95">
        <f t="shared" si="2"/>
        <v>0</v>
      </c>
      <c r="K17" s="95">
        <f t="shared" si="2"/>
        <v>0</v>
      </c>
      <c r="L17" s="95">
        <f t="shared" si="2"/>
        <v>0</v>
      </c>
      <c r="M17" s="95">
        <f t="shared" si="2"/>
        <v>0</v>
      </c>
      <c r="N17" s="95">
        <f t="shared" si="2"/>
        <v>0</v>
      </c>
      <c r="O17" s="95">
        <f t="shared" si="2"/>
        <v>0</v>
      </c>
      <c r="P17" s="95">
        <f t="shared" si="2"/>
        <v>0</v>
      </c>
      <c r="Q17" s="95">
        <f t="shared" si="2"/>
        <v>0</v>
      </c>
      <c r="R17" s="95">
        <f t="shared" si="2"/>
        <v>0</v>
      </c>
      <c r="S17" s="95">
        <f t="shared" si="2"/>
        <v>0</v>
      </c>
      <c r="T17" s="95">
        <f t="shared" si="2"/>
        <v>0</v>
      </c>
      <c r="U17" s="95">
        <f t="shared" si="2"/>
        <v>0</v>
      </c>
      <c r="V17" s="95">
        <f t="shared" si="2"/>
        <v>0</v>
      </c>
      <c r="W17" s="95">
        <f t="shared" si="2"/>
        <v>0</v>
      </c>
      <c r="X17" s="95">
        <f t="shared" si="2"/>
        <v>335456.88</v>
      </c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</row>
    <row r="18" spans="1:34" s="117" customFormat="1" x14ac:dyDescent="0.2">
      <c r="A18" s="98" t="s">
        <v>210</v>
      </c>
      <c r="B18" s="95">
        <f t="shared" ref="B18:W18" si="3">SUM(B48:B59)</f>
        <v>0</v>
      </c>
      <c r="C18" s="95">
        <f t="shared" si="3"/>
        <v>0</v>
      </c>
      <c r="D18" s="95">
        <f t="shared" si="3"/>
        <v>0</v>
      </c>
      <c r="E18" s="95">
        <f t="shared" si="3"/>
        <v>0</v>
      </c>
      <c r="F18" s="95">
        <f t="shared" si="3"/>
        <v>47980.68</v>
      </c>
      <c r="G18" s="95">
        <f t="shared" si="3"/>
        <v>0</v>
      </c>
      <c r="H18" s="95">
        <f t="shared" si="3"/>
        <v>0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  <c r="Q18" s="95">
        <f t="shared" si="3"/>
        <v>0</v>
      </c>
      <c r="R18" s="95">
        <f>SUM(R48:R59)</f>
        <v>0</v>
      </c>
      <c r="S18" s="95">
        <f t="shared" ref="S18:W18" si="4">SUM(S48:S59)</f>
        <v>0</v>
      </c>
      <c r="T18" s="95">
        <f t="shared" si="4"/>
        <v>0</v>
      </c>
      <c r="U18" s="95">
        <f t="shared" si="4"/>
        <v>0</v>
      </c>
      <c r="V18" s="95">
        <f t="shared" si="4"/>
        <v>0</v>
      </c>
      <c r="W18" s="95">
        <f t="shared" si="4"/>
        <v>0</v>
      </c>
      <c r="X18" s="95">
        <f>SUM(B18:W18)</f>
        <v>47980.68</v>
      </c>
      <c r="Y18" s="112"/>
      <c r="Z18" s="167">
        <v>21501</v>
      </c>
      <c r="AA18" s="165">
        <v>47980.68</v>
      </c>
      <c r="AB18" s="165">
        <v>69481.679999999993</v>
      </c>
      <c r="AC18" s="165">
        <v>49162814.969999999</v>
      </c>
      <c r="AD18" s="166">
        <v>-49093333.289999999</v>
      </c>
      <c r="AE18" s="112"/>
      <c r="AF18" s="112"/>
      <c r="AG18" s="112"/>
      <c r="AH18" s="112"/>
    </row>
    <row r="19" spans="1:34" x14ac:dyDescent="0.2">
      <c r="A19" s="114"/>
      <c r="B19" s="97"/>
      <c r="C19" s="97"/>
      <c r="D19" s="97"/>
      <c r="E19" s="97"/>
      <c r="F19" s="97" t="s">
        <v>76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Z19" s="97">
        <v>19096</v>
      </c>
      <c r="AA19" s="97">
        <v>36010.920000000006</v>
      </c>
      <c r="AB19" s="97"/>
      <c r="AC19" s="97"/>
      <c r="AD19" s="97"/>
    </row>
    <row r="20" spans="1:34" x14ac:dyDescent="0.2">
      <c r="A20" s="101" t="s">
        <v>153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34" x14ac:dyDescent="0.2">
      <c r="A21" s="81">
        <v>2018</v>
      </c>
      <c r="B21" s="95">
        <f>SUM(B22:B33)</f>
        <v>0</v>
      </c>
      <c r="C21" s="95">
        <f>SUM(C22:C33)</f>
        <v>0</v>
      </c>
      <c r="D21" s="95">
        <f>SUM(D22:D33)</f>
        <v>0</v>
      </c>
      <c r="E21" s="95">
        <f>SUM(E22:E33)</f>
        <v>0</v>
      </c>
      <c r="F21" s="95">
        <f>SUM(F22:F33)</f>
        <v>176347.44000000003</v>
      </c>
      <c r="G21" s="95">
        <f t="shared" ref="G21:W21" si="5">SUM(G22:G33)</f>
        <v>0</v>
      </c>
      <c r="H21" s="95">
        <f t="shared" si="5"/>
        <v>0</v>
      </c>
      <c r="I21" s="95">
        <f t="shared" si="5"/>
        <v>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95">
        <f t="shared" si="5"/>
        <v>0</v>
      </c>
      <c r="N21" s="95">
        <f t="shared" si="5"/>
        <v>0</v>
      </c>
      <c r="O21" s="95">
        <f t="shared" si="5"/>
        <v>0</v>
      </c>
      <c r="P21" s="95">
        <f t="shared" si="5"/>
        <v>0</v>
      </c>
      <c r="Q21" s="95">
        <f t="shared" si="5"/>
        <v>0</v>
      </c>
      <c r="R21" s="95">
        <f t="shared" si="5"/>
        <v>0</v>
      </c>
      <c r="S21" s="95">
        <f t="shared" si="5"/>
        <v>0</v>
      </c>
      <c r="T21" s="95">
        <f t="shared" si="5"/>
        <v>0</v>
      </c>
      <c r="U21" s="95">
        <f t="shared" si="5"/>
        <v>0</v>
      </c>
      <c r="V21" s="95">
        <f t="shared" si="5"/>
        <v>0</v>
      </c>
      <c r="W21" s="95">
        <f t="shared" si="5"/>
        <v>0</v>
      </c>
      <c r="X21" s="95">
        <f>SUM(X22:X33)</f>
        <v>176347.44000000003</v>
      </c>
    </row>
    <row r="22" spans="1:34" x14ac:dyDescent="0.2">
      <c r="A22" s="79" t="s">
        <v>154</v>
      </c>
      <c r="B22" s="95">
        <v>0</v>
      </c>
      <c r="C22" s="95">
        <v>0</v>
      </c>
      <c r="D22" s="95">
        <v>0</v>
      </c>
      <c r="E22" s="95">
        <v>0</v>
      </c>
      <c r="F22" s="95">
        <v>14806.440000000002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f t="shared" ref="X22:X59" si="6">SUM(B22:W22)</f>
        <v>14806.440000000002</v>
      </c>
    </row>
    <row r="23" spans="1:34" x14ac:dyDescent="0.2">
      <c r="A23" s="79" t="s">
        <v>155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f t="shared" si="6"/>
        <v>0</v>
      </c>
    </row>
    <row r="24" spans="1:34" x14ac:dyDescent="0.2">
      <c r="A24" s="79" t="s">
        <v>156</v>
      </c>
      <c r="B24" s="95">
        <v>0</v>
      </c>
      <c r="C24" s="95">
        <v>0</v>
      </c>
      <c r="D24" s="95">
        <v>0</v>
      </c>
      <c r="E24" s="95">
        <v>0</v>
      </c>
      <c r="F24" s="95">
        <v>5047.68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f t="shared" si="6"/>
        <v>5047.68</v>
      </c>
    </row>
    <row r="25" spans="1:34" x14ac:dyDescent="0.2">
      <c r="A25" s="79" t="s">
        <v>157</v>
      </c>
      <c r="B25" s="95">
        <v>0</v>
      </c>
      <c r="C25" s="95">
        <v>0</v>
      </c>
      <c r="D25" s="95">
        <v>0</v>
      </c>
      <c r="E25" s="95">
        <v>0</v>
      </c>
      <c r="F25" s="95">
        <v>26772.239999999998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f t="shared" si="6"/>
        <v>26772.239999999998</v>
      </c>
    </row>
    <row r="26" spans="1:34" x14ac:dyDescent="0.2">
      <c r="A26" s="79" t="s">
        <v>0</v>
      </c>
      <c r="B26" s="95">
        <v>0</v>
      </c>
      <c r="C26" s="95">
        <v>0</v>
      </c>
      <c r="D26" s="95">
        <v>0</v>
      </c>
      <c r="E26" s="95">
        <v>0</v>
      </c>
      <c r="F26" s="95">
        <v>1982.64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f t="shared" si="6"/>
        <v>1982.64</v>
      </c>
    </row>
    <row r="27" spans="1:34" x14ac:dyDescent="0.2">
      <c r="A27" s="79" t="s">
        <v>194</v>
      </c>
      <c r="B27" s="95">
        <v>0</v>
      </c>
      <c r="C27" s="95">
        <v>0</v>
      </c>
      <c r="D27" s="95">
        <v>0</v>
      </c>
      <c r="E27" s="95">
        <v>0</v>
      </c>
      <c r="F27" s="95">
        <v>20044.2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f t="shared" si="6"/>
        <v>20044.2</v>
      </c>
    </row>
    <row r="28" spans="1:34" x14ac:dyDescent="0.2">
      <c r="A28" s="79" t="s">
        <v>195</v>
      </c>
      <c r="B28" s="95">
        <v>0</v>
      </c>
      <c r="C28" s="95">
        <v>0</v>
      </c>
      <c r="D28" s="95">
        <v>0</v>
      </c>
      <c r="E28" s="95">
        <v>0</v>
      </c>
      <c r="F28" s="95">
        <v>15751.560000000001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f t="shared" si="6"/>
        <v>15751.560000000001</v>
      </c>
    </row>
    <row r="29" spans="1:34" x14ac:dyDescent="0.2">
      <c r="A29" s="79" t="s">
        <v>201</v>
      </c>
      <c r="B29" s="95">
        <v>0</v>
      </c>
      <c r="C29" s="95">
        <v>0</v>
      </c>
      <c r="D29" s="95">
        <v>0</v>
      </c>
      <c r="E29" s="95">
        <v>0</v>
      </c>
      <c r="F29" s="95">
        <v>14164.92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f t="shared" si="6"/>
        <v>14164.92</v>
      </c>
    </row>
    <row r="30" spans="1:34" x14ac:dyDescent="0.2">
      <c r="A30" s="102" t="s">
        <v>206</v>
      </c>
      <c r="B30" s="95">
        <v>0</v>
      </c>
      <c r="C30" s="95">
        <v>0</v>
      </c>
      <c r="D30" s="95">
        <v>0</v>
      </c>
      <c r="E30" s="95">
        <v>0</v>
      </c>
      <c r="F30" s="95">
        <v>9757.44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f t="shared" si="6"/>
        <v>9757.44</v>
      </c>
    </row>
    <row r="31" spans="1:34" x14ac:dyDescent="0.2">
      <c r="A31" s="102" t="s">
        <v>207</v>
      </c>
      <c r="B31" s="95">
        <v>0</v>
      </c>
      <c r="C31" s="95">
        <v>0</v>
      </c>
      <c r="D31" s="95">
        <v>0</v>
      </c>
      <c r="E31" s="95">
        <v>0</v>
      </c>
      <c r="F31" s="95">
        <v>6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f t="shared" si="6"/>
        <v>6</v>
      </c>
    </row>
    <row r="32" spans="1:34" x14ac:dyDescent="0.2">
      <c r="A32" s="102" t="s">
        <v>208</v>
      </c>
      <c r="B32" s="95">
        <v>0</v>
      </c>
      <c r="C32" s="95">
        <v>0</v>
      </c>
      <c r="D32" s="95">
        <v>0</v>
      </c>
      <c r="E32" s="95">
        <v>0</v>
      </c>
      <c r="F32" s="95">
        <v>47139.840000000011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f t="shared" si="6"/>
        <v>47139.840000000011</v>
      </c>
    </row>
    <row r="33" spans="1:25" x14ac:dyDescent="0.2">
      <c r="A33" s="102" t="s">
        <v>209</v>
      </c>
      <c r="B33" s="95">
        <v>0</v>
      </c>
      <c r="C33" s="95">
        <v>0</v>
      </c>
      <c r="D33" s="95">
        <v>0</v>
      </c>
      <c r="E33" s="95">
        <v>0</v>
      </c>
      <c r="F33" s="95">
        <v>20874.48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f t="shared" si="6"/>
        <v>20874.48</v>
      </c>
    </row>
    <row r="34" spans="1:25" x14ac:dyDescent="0.2">
      <c r="A34" s="81">
        <v>2019</v>
      </c>
      <c r="B34" s="95"/>
      <c r="C34" s="95"/>
      <c r="D34" s="95"/>
      <c r="E34" s="95"/>
      <c r="F34" s="95">
        <f>SUM(F35:F46)</f>
        <v>335456.88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spans="1:25" s="121" customFormat="1" x14ac:dyDescent="0.2">
      <c r="A35" s="79" t="s">
        <v>154</v>
      </c>
      <c r="B35" s="95">
        <v>0</v>
      </c>
      <c r="C35" s="95">
        <v>0</v>
      </c>
      <c r="D35" s="95">
        <v>0</v>
      </c>
      <c r="E35" s="95">
        <v>0</v>
      </c>
      <c r="F35" s="95">
        <v>11600.160000000002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f t="shared" si="6"/>
        <v>11600.160000000002</v>
      </c>
    </row>
    <row r="36" spans="1:25" x14ac:dyDescent="0.2">
      <c r="A36" s="79" t="s">
        <v>155</v>
      </c>
      <c r="B36" s="95">
        <v>0</v>
      </c>
      <c r="C36" s="95">
        <v>0</v>
      </c>
      <c r="D36" s="95">
        <v>0</v>
      </c>
      <c r="E36" s="95">
        <v>0</v>
      </c>
      <c r="F36" s="95">
        <v>13087.8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f t="shared" si="6"/>
        <v>13087.8</v>
      </c>
    </row>
    <row r="37" spans="1:25" x14ac:dyDescent="0.2">
      <c r="A37" s="79" t="s">
        <v>156</v>
      </c>
      <c r="B37" s="95">
        <v>0</v>
      </c>
      <c r="C37" s="95">
        <v>0</v>
      </c>
      <c r="D37" s="95">
        <v>0</v>
      </c>
      <c r="E37" s="95">
        <v>0</v>
      </c>
      <c r="F37" s="95">
        <v>475.20000000000005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f t="shared" si="6"/>
        <v>475.20000000000005</v>
      </c>
    </row>
    <row r="38" spans="1:25" x14ac:dyDescent="0.2">
      <c r="A38" s="79" t="s">
        <v>157</v>
      </c>
      <c r="B38" s="95">
        <v>0</v>
      </c>
      <c r="C38" s="95">
        <v>0</v>
      </c>
      <c r="D38" s="95">
        <v>0</v>
      </c>
      <c r="E38" s="95">
        <v>0</v>
      </c>
      <c r="F38" s="95">
        <v>28605.720000000005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f t="shared" si="6"/>
        <v>28605.720000000005</v>
      </c>
    </row>
    <row r="39" spans="1:25" x14ac:dyDescent="0.2">
      <c r="A39" s="79" t="s">
        <v>0</v>
      </c>
      <c r="B39" s="95">
        <v>0</v>
      </c>
      <c r="C39" s="95">
        <v>0</v>
      </c>
      <c r="D39" s="95">
        <v>0</v>
      </c>
      <c r="E39" s="95">
        <v>0</v>
      </c>
      <c r="F39" s="95">
        <v>54133.2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f t="shared" si="6"/>
        <v>54133.2</v>
      </c>
    </row>
    <row r="40" spans="1:25" x14ac:dyDescent="0.2">
      <c r="A40" s="79" t="s">
        <v>194</v>
      </c>
      <c r="B40" s="95">
        <v>0</v>
      </c>
      <c r="C40" s="95">
        <v>0</v>
      </c>
      <c r="D40" s="95">
        <v>0</v>
      </c>
      <c r="E40" s="95">
        <v>0</v>
      </c>
      <c r="F40" s="95">
        <v>24165.24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f t="shared" si="6"/>
        <v>24165.24</v>
      </c>
    </row>
    <row r="41" spans="1:25" x14ac:dyDescent="0.2">
      <c r="A41" s="79" t="s">
        <v>195</v>
      </c>
      <c r="B41" s="95">
        <v>0</v>
      </c>
      <c r="C41" s="95">
        <v>0</v>
      </c>
      <c r="D41" s="95">
        <v>0</v>
      </c>
      <c r="E41" s="95">
        <v>0</v>
      </c>
      <c r="F41" s="95">
        <v>34048.080000000002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f t="shared" si="6"/>
        <v>34048.080000000002</v>
      </c>
    </row>
    <row r="42" spans="1:25" x14ac:dyDescent="0.2">
      <c r="A42" s="79" t="s">
        <v>201</v>
      </c>
      <c r="B42" s="95">
        <v>0</v>
      </c>
      <c r="C42" s="95">
        <v>0</v>
      </c>
      <c r="D42" s="95">
        <v>0</v>
      </c>
      <c r="E42" s="95">
        <v>0</v>
      </c>
      <c r="F42" s="95">
        <v>52264.08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f t="shared" si="6"/>
        <v>52264.08</v>
      </c>
    </row>
    <row r="43" spans="1:25" x14ac:dyDescent="0.2">
      <c r="A43" s="102" t="s">
        <v>206</v>
      </c>
      <c r="B43" s="95">
        <v>0</v>
      </c>
      <c r="C43" s="95">
        <v>0</v>
      </c>
      <c r="D43" s="95">
        <v>0</v>
      </c>
      <c r="E43" s="95">
        <v>0</v>
      </c>
      <c r="F43" s="95">
        <v>29911.200000000004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f t="shared" si="6"/>
        <v>29911.200000000004</v>
      </c>
    </row>
    <row r="44" spans="1:25" x14ac:dyDescent="0.2">
      <c r="A44" s="102" t="s">
        <v>207</v>
      </c>
      <c r="B44" s="95">
        <v>0</v>
      </c>
      <c r="C44" s="95">
        <v>0</v>
      </c>
      <c r="D44" s="95">
        <v>0</v>
      </c>
      <c r="E44" s="95">
        <v>0</v>
      </c>
      <c r="F44" s="95">
        <v>37288.68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f t="shared" si="6"/>
        <v>37288.68</v>
      </c>
    </row>
    <row r="45" spans="1:25" x14ac:dyDescent="0.2">
      <c r="A45" s="102" t="s">
        <v>208</v>
      </c>
      <c r="B45" s="95">
        <v>0</v>
      </c>
      <c r="C45" s="95">
        <v>0</v>
      </c>
      <c r="D45" s="95">
        <v>0</v>
      </c>
      <c r="E45" s="95">
        <v>0</v>
      </c>
      <c r="F45" s="95">
        <v>28783.920000000002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f t="shared" si="6"/>
        <v>28783.920000000002</v>
      </c>
    </row>
    <row r="46" spans="1:25" x14ac:dyDescent="0.2">
      <c r="A46" s="102" t="s">
        <v>209</v>
      </c>
      <c r="B46" s="95">
        <v>0</v>
      </c>
      <c r="C46" s="95">
        <v>0</v>
      </c>
      <c r="D46" s="95">
        <v>0</v>
      </c>
      <c r="E46" s="95">
        <v>0</v>
      </c>
      <c r="F46" s="95">
        <v>21093.600000000002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f t="shared" si="6"/>
        <v>21093.600000000002</v>
      </c>
    </row>
    <row r="47" spans="1:25" x14ac:dyDescent="0.2">
      <c r="A47" s="81">
        <v>2020</v>
      </c>
      <c r="B47" s="95"/>
      <c r="C47" s="95"/>
      <c r="D47" s="95"/>
      <c r="E47" s="95"/>
      <c r="F47" s="95">
        <f>SUM(F48:F59)</f>
        <v>47980.68</v>
      </c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</row>
    <row r="48" spans="1:25" x14ac:dyDescent="0.2">
      <c r="A48" s="79" t="s">
        <v>154</v>
      </c>
      <c r="B48" s="95">
        <v>0</v>
      </c>
      <c r="C48" s="95">
        <v>0</v>
      </c>
      <c r="D48" s="95">
        <v>0</v>
      </c>
      <c r="E48" s="95">
        <v>0</v>
      </c>
      <c r="F48" s="95">
        <v>19532.04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f t="shared" si="6"/>
        <v>19532.04</v>
      </c>
      <c r="Y48" s="96" t="b">
        <f>X48='1_BOT'!C46</f>
        <v>1</v>
      </c>
    </row>
    <row r="49" spans="1:25" x14ac:dyDescent="0.2">
      <c r="A49" s="79" t="s">
        <v>155</v>
      </c>
      <c r="B49" s="95">
        <v>0</v>
      </c>
      <c r="C49" s="95">
        <v>0</v>
      </c>
      <c r="D49" s="95">
        <v>0</v>
      </c>
      <c r="E49" s="95">
        <v>0</v>
      </c>
      <c r="F49" s="95">
        <v>11114.400000000001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f t="shared" si="6"/>
        <v>11114.400000000001</v>
      </c>
      <c r="Y49" s="96" t="b">
        <f>X49='1_BOT'!C47</f>
        <v>1</v>
      </c>
    </row>
    <row r="50" spans="1:25" x14ac:dyDescent="0.2">
      <c r="A50" s="79" t="s">
        <v>156</v>
      </c>
      <c r="B50" s="95">
        <v>0</v>
      </c>
      <c r="C50" s="95">
        <v>0</v>
      </c>
      <c r="D50" s="95">
        <v>0</v>
      </c>
      <c r="E50" s="95">
        <v>0</v>
      </c>
      <c r="F50" s="95">
        <v>5364.4800000000005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f t="shared" si="6"/>
        <v>5364.4800000000005</v>
      </c>
      <c r="Y50" s="96" t="b">
        <f>X50='1_BOT'!C48</f>
        <v>1</v>
      </c>
    </row>
    <row r="51" spans="1:25" x14ac:dyDescent="0.2">
      <c r="A51" s="79" t="s">
        <v>157</v>
      </c>
      <c r="B51" s="95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f t="shared" si="6"/>
        <v>0</v>
      </c>
      <c r="Y51" s="96" t="b">
        <f>X51='1_BOT'!C49</f>
        <v>1</v>
      </c>
    </row>
    <row r="52" spans="1:25" x14ac:dyDescent="0.2">
      <c r="A52" s="79" t="s">
        <v>0</v>
      </c>
      <c r="B52" s="95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f t="shared" si="6"/>
        <v>0</v>
      </c>
      <c r="Y52" s="96" t="b">
        <f>X52='1_BOT'!C50</f>
        <v>1</v>
      </c>
    </row>
    <row r="53" spans="1:25" x14ac:dyDescent="0.2">
      <c r="A53" s="79" t="s">
        <v>194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f t="shared" si="6"/>
        <v>0</v>
      </c>
      <c r="Y53" s="96" t="b">
        <f>X53='1_BOT'!C51</f>
        <v>1</v>
      </c>
    </row>
    <row r="54" spans="1:25" x14ac:dyDescent="0.2">
      <c r="A54" s="79" t="s">
        <v>195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f t="shared" si="6"/>
        <v>0</v>
      </c>
      <c r="Y54" s="96" t="b">
        <f>X54='1_BOT'!C52</f>
        <v>1</v>
      </c>
    </row>
    <row r="55" spans="1:25" x14ac:dyDescent="0.2">
      <c r="A55" s="79" t="s">
        <v>201</v>
      </c>
      <c r="B55" s="95">
        <v>0</v>
      </c>
      <c r="C55" s="95">
        <v>0</v>
      </c>
      <c r="D55" s="95">
        <v>0</v>
      </c>
      <c r="E55" s="95">
        <v>0</v>
      </c>
      <c r="F55" s="95">
        <v>270.60000000000002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f t="shared" si="6"/>
        <v>270.60000000000002</v>
      </c>
      <c r="Y55" s="96" t="b">
        <f>X55='1_BOT'!C53</f>
        <v>1</v>
      </c>
    </row>
    <row r="56" spans="1:25" x14ac:dyDescent="0.2">
      <c r="A56" s="79" t="s">
        <v>206</v>
      </c>
      <c r="B56" s="95">
        <v>0</v>
      </c>
      <c r="C56" s="95">
        <v>0</v>
      </c>
      <c r="D56" s="95">
        <v>0</v>
      </c>
      <c r="E56" s="95">
        <v>0</v>
      </c>
      <c r="F56" s="95">
        <v>4094.6400000000003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f t="shared" si="6"/>
        <v>4094.6400000000003</v>
      </c>
      <c r="Y56" s="96" t="b">
        <f>X56='1_BOT'!C54</f>
        <v>1</v>
      </c>
    </row>
    <row r="57" spans="1:25" x14ac:dyDescent="0.2">
      <c r="A57" s="102" t="s">
        <v>207</v>
      </c>
      <c r="B57" s="95">
        <v>0</v>
      </c>
      <c r="C57" s="95">
        <v>0</v>
      </c>
      <c r="D57" s="95">
        <v>0</v>
      </c>
      <c r="E57" s="95">
        <v>0</v>
      </c>
      <c r="F57" s="95">
        <v>5986.2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f t="shared" si="6"/>
        <v>5986.2</v>
      </c>
      <c r="Y57" s="96" t="b">
        <f>X57='1_BOT'!C55</f>
        <v>1</v>
      </c>
    </row>
    <row r="58" spans="1:25" x14ac:dyDescent="0.2">
      <c r="A58" s="102" t="s">
        <v>208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f t="shared" si="6"/>
        <v>0</v>
      </c>
      <c r="Y58" s="96" t="b">
        <f>X58='1_BOT'!C56</f>
        <v>1</v>
      </c>
    </row>
    <row r="59" spans="1:25" x14ac:dyDescent="0.2">
      <c r="A59" s="102" t="s">
        <v>209</v>
      </c>
      <c r="B59" s="95">
        <v>0</v>
      </c>
      <c r="C59" s="95">
        <v>0</v>
      </c>
      <c r="D59" s="95">
        <v>0</v>
      </c>
      <c r="E59" s="95">
        <v>0</v>
      </c>
      <c r="F59" s="95">
        <v>1618.32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f t="shared" si="6"/>
        <v>1618.32</v>
      </c>
      <c r="Y59" s="96" t="b">
        <f>X59='1_BOT'!C57</f>
        <v>1</v>
      </c>
    </row>
    <row r="60" spans="1:25" x14ac:dyDescent="0.2">
      <c r="A60" s="103"/>
      <c r="B60" s="115"/>
      <c r="C60" s="115"/>
      <c r="D60" s="115"/>
      <c r="E60" s="115"/>
    </row>
    <row r="61" spans="1:25" x14ac:dyDescent="0.2">
      <c r="A61" s="104" t="s">
        <v>126</v>
      </c>
      <c r="B61" s="105"/>
      <c r="C61" s="105"/>
      <c r="D61" s="105"/>
      <c r="E61" s="105"/>
    </row>
    <row r="62" spans="1:25" x14ac:dyDescent="0.2">
      <c r="A62" s="170" t="s">
        <v>202</v>
      </c>
      <c r="B62" s="171"/>
      <c r="C62" s="171"/>
      <c r="D62" s="171"/>
      <c r="E62" s="172"/>
    </row>
    <row r="63" spans="1:25" x14ac:dyDescent="0.2">
      <c r="A63" s="173" t="s">
        <v>139</v>
      </c>
      <c r="B63" s="171"/>
      <c r="C63" s="171"/>
      <c r="D63" s="171"/>
      <c r="E63" s="171"/>
    </row>
    <row r="64" spans="1:25" x14ac:dyDescent="0.2">
      <c r="A64" s="97"/>
      <c r="B64" s="97"/>
      <c r="C64" s="97"/>
      <c r="D64" s="97"/>
      <c r="E64" s="97"/>
    </row>
  </sheetData>
  <mergeCells count="7">
    <mergeCell ref="A62:E62"/>
    <mergeCell ref="A63:E63"/>
    <mergeCell ref="A3:A5"/>
    <mergeCell ref="A1:A2"/>
    <mergeCell ref="B1:X1"/>
    <mergeCell ref="B2:X2"/>
    <mergeCell ref="X3:X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5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AB20" sqref="AB20"/>
    </sheetView>
  </sheetViews>
  <sheetFormatPr defaultColWidth="9.28515625" defaultRowHeight="12.75" x14ac:dyDescent="0.2"/>
  <cols>
    <col min="1" max="1" width="10.7109375" style="9" customWidth="1"/>
    <col min="2" max="2" width="8.5703125" style="9" customWidth="1"/>
    <col min="3" max="3" width="9.28515625" style="9" customWidth="1"/>
    <col min="4" max="4" width="8.28515625" style="9" customWidth="1"/>
    <col min="5" max="5" width="9.28515625" style="9" customWidth="1"/>
    <col min="6" max="6" width="8.42578125" style="9" customWidth="1"/>
    <col min="7" max="7" width="9.7109375" style="9" customWidth="1"/>
    <col min="8" max="8" width="8.28515625" style="9" customWidth="1"/>
    <col min="9" max="9" width="12.42578125" style="9" customWidth="1"/>
    <col min="10" max="10" width="11.28515625" style="9" customWidth="1"/>
    <col min="11" max="11" width="10.7109375" style="9" customWidth="1"/>
    <col min="12" max="12" width="8.28515625" style="9" customWidth="1"/>
    <col min="13" max="13" width="10" style="9" customWidth="1"/>
    <col min="14" max="14" width="11.7109375" style="9" customWidth="1"/>
    <col min="15" max="15" width="12.28515625" style="9" customWidth="1"/>
    <col min="16" max="16" width="10" style="9" customWidth="1"/>
    <col min="17" max="17" width="13" style="9" customWidth="1"/>
    <col min="18" max="18" width="12.28515625" style="9" customWidth="1"/>
    <col min="19" max="19" width="16.7109375" style="9" customWidth="1"/>
    <col min="20" max="20" width="11.42578125" style="9" bestFit="1" customWidth="1"/>
    <col min="21" max="21" width="12.7109375" style="9" bestFit="1" customWidth="1"/>
    <col min="22" max="22" width="11.7109375" style="9" customWidth="1"/>
    <col min="23" max="23" width="8.7109375" style="9" customWidth="1"/>
    <col min="24" max="24" width="10.28515625" style="9" customWidth="1"/>
    <col min="25" max="16384" width="9.28515625" style="9"/>
  </cols>
  <sheetData>
    <row r="1" spans="1:25" ht="18.75" x14ac:dyDescent="0.3">
      <c r="A1" s="190" t="s">
        <v>71</v>
      </c>
      <c r="B1" s="192" t="s">
        <v>72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5" ht="15.75" x14ac:dyDescent="0.3">
      <c r="A2" s="191"/>
      <c r="B2" s="193" t="s">
        <v>142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5" ht="15" x14ac:dyDescent="0.25">
      <c r="A3" s="191"/>
      <c r="B3" s="195" t="s">
        <v>73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</row>
    <row r="4" spans="1:25" ht="15.75" x14ac:dyDescent="0.2">
      <c r="A4" s="196" t="s">
        <v>68</v>
      </c>
      <c r="B4" s="16" t="s">
        <v>2</v>
      </c>
      <c r="C4" s="16" t="s">
        <v>40</v>
      </c>
      <c r="D4" s="16" t="s">
        <v>3</v>
      </c>
      <c r="E4" s="16" t="s">
        <v>41</v>
      </c>
      <c r="F4" s="16" t="s">
        <v>6</v>
      </c>
      <c r="G4" s="16" t="s">
        <v>7</v>
      </c>
      <c r="H4" s="16" t="s">
        <v>42</v>
      </c>
      <c r="I4" s="16" t="s">
        <v>9</v>
      </c>
      <c r="J4" s="16" t="s">
        <v>43</v>
      </c>
      <c r="K4" s="16" t="s">
        <v>11</v>
      </c>
      <c r="L4" s="16" t="s">
        <v>12</v>
      </c>
      <c r="M4" s="16" t="s">
        <v>44</v>
      </c>
      <c r="N4" s="16" t="s">
        <v>45</v>
      </c>
      <c r="O4" s="16" t="s">
        <v>13</v>
      </c>
      <c r="P4" s="16" t="s">
        <v>15</v>
      </c>
      <c r="Q4" s="16" t="s">
        <v>46</v>
      </c>
      <c r="R4" s="16" t="s">
        <v>47</v>
      </c>
      <c r="S4" s="16" t="s">
        <v>16</v>
      </c>
      <c r="T4" s="17" t="s">
        <v>14</v>
      </c>
      <c r="U4" s="16" t="s">
        <v>48</v>
      </c>
      <c r="V4" s="16" t="s">
        <v>49</v>
      </c>
      <c r="W4" s="7" t="s">
        <v>17</v>
      </c>
    </row>
    <row r="5" spans="1:25" ht="75" customHeight="1" x14ac:dyDescent="0.2">
      <c r="A5" s="197"/>
      <c r="B5" s="1" t="s">
        <v>50</v>
      </c>
      <c r="C5" s="1" t="s">
        <v>51</v>
      </c>
      <c r="D5" s="1" t="s">
        <v>52</v>
      </c>
      <c r="E5" s="1" t="s">
        <v>4</v>
      </c>
      <c r="F5" s="1" t="s">
        <v>53</v>
      </c>
      <c r="G5" s="1" t="s">
        <v>8</v>
      </c>
      <c r="H5" s="1" t="s">
        <v>54</v>
      </c>
      <c r="I5" s="1" t="s">
        <v>70</v>
      </c>
      <c r="J5" s="1" t="s">
        <v>5</v>
      </c>
      <c r="K5" s="1" t="s">
        <v>55</v>
      </c>
      <c r="L5" s="1" t="s">
        <v>56</v>
      </c>
      <c r="M5" s="1" t="s">
        <v>57</v>
      </c>
      <c r="N5" s="1" t="s">
        <v>58</v>
      </c>
      <c r="O5" s="1" t="s">
        <v>59</v>
      </c>
      <c r="P5" s="1" t="s">
        <v>60</v>
      </c>
      <c r="Q5" s="1" t="s">
        <v>61</v>
      </c>
      <c r="R5" s="1" t="s">
        <v>62</v>
      </c>
      <c r="S5" s="1" t="s">
        <v>63</v>
      </c>
      <c r="T5" s="2" t="s">
        <v>64</v>
      </c>
      <c r="U5" s="1" t="s">
        <v>65</v>
      </c>
      <c r="V5" s="1" t="s">
        <v>66</v>
      </c>
      <c r="W5" s="3" t="s">
        <v>67</v>
      </c>
      <c r="X5" s="19" t="s">
        <v>1</v>
      </c>
    </row>
    <row r="6" spans="1:25" x14ac:dyDescent="0.2">
      <c r="A6" s="194"/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18" t="s">
        <v>128</v>
      </c>
      <c r="X6" s="4"/>
    </row>
    <row r="7" spans="1:25" ht="18" customHeight="1" x14ac:dyDescent="0.2">
      <c r="A7" s="8" t="s">
        <v>127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8"/>
      <c r="X7" s="4"/>
    </row>
    <row r="8" spans="1:25" ht="14.25" x14ac:dyDescent="0.2">
      <c r="A8" s="31" t="s">
        <v>152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18" customHeight="1" x14ac:dyDescent="0.2">
      <c r="A9" s="20">
        <v>2010</v>
      </c>
      <c r="B9" s="6">
        <f>'3_X'!B8+'4_ReX'!B8</f>
        <v>16360.5</v>
      </c>
      <c r="C9" s="35">
        <f>'3_X'!C8+'4_ReX'!C8</f>
        <v>54752</v>
      </c>
      <c r="D9" s="35">
        <f>'3_X'!D8+'4_ReX'!D8</f>
        <v>28</v>
      </c>
      <c r="E9" s="35">
        <f>'3_X'!E8+'4_ReX'!E8</f>
        <v>1277</v>
      </c>
      <c r="F9" s="35">
        <f>'3_X'!F8+'4_ReX'!F8</f>
        <v>0</v>
      </c>
      <c r="G9" s="35">
        <f>'3_X'!G8+'4_ReX'!G8</f>
        <v>0</v>
      </c>
      <c r="H9" s="35">
        <f>'3_X'!H8+'4_ReX'!H8</f>
        <v>467.4</v>
      </c>
      <c r="I9" s="35">
        <f>'3_X'!I8+'4_ReX'!I8</f>
        <v>0</v>
      </c>
      <c r="J9" s="35">
        <f>'3_X'!J8+'4_ReX'!J8</f>
        <v>20651</v>
      </c>
      <c r="K9" s="35">
        <f>'3_X'!K8+'4_ReX'!K8</f>
        <v>68500</v>
      </c>
      <c r="L9" s="35">
        <f>'3_X'!L8+'4_ReX'!L8</f>
        <v>1877</v>
      </c>
      <c r="M9" s="35">
        <f>'3_X'!M8+'4_ReX'!M8</f>
        <v>0</v>
      </c>
      <c r="N9" s="35">
        <f>'3_X'!N8+'4_ReX'!N8</f>
        <v>0</v>
      </c>
      <c r="O9" s="35">
        <f>'3_X'!O8+'4_ReX'!O8</f>
        <v>0</v>
      </c>
      <c r="P9" s="35">
        <f>'3_X'!P8+'4_ReX'!P8</f>
        <v>49897</v>
      </c>
      <c r="Q9" s="35">
        <f>'3_X'!Q8+'4_ReX'!Q8</f>
        <v>218830</v>
      </c>
      <c r="R9" s="35">
        <f>'3_X'!R8+'4_ReX'!R8</f>
        <v>91569.81</v>
      </c>
      <c r="S9" s="35">
        <f>'3_X'!S8+'4_ReX'!S8</f>
        <v>1582</v>
      </c>
      <c r="T9" s="35">
        <f>'3_X'!T8+'4_ReX'!T8</f>
        <v>0</v>
      </c>
      <c r="U9" s="35">
        <f>'3_X'!U8+'4_ReX'!U8</f>
        <v>153.5</v>
      </c>
      <c r="V9" s="35">
        <f>'3_X'!V8+'4_ReX'!V8</f>
        <v>17616</v>
      </c>
      <c r="W9" s="35">
        <f>'3_X'!W8+'4_ReX'!W8</f>
        <v>33579</v>
      </c>
      <c r="X9" s="35">
        <f>'3_X'!X8+'4_ReX'!X8</f>
        <v>577140.21</v>
      </c>
      <c r="Y9" s="34"/>
    </row>
    <row r="10" spans="1:25" ht="18" customHeight="1" x14ac:dyDescent="0.2">
      <c r="A10" s="20">
        <v>2011</v>
      </c>
      <c r="B10" s="35">
        <f>'3_X'!B9+'4_ReX'!B9</f>
        <v>157</v>
      </c>
      <c r="C10" s="35">
        <f>'3_X'!C9+'4_ReX'!C9</f>
        <v>311</v>
      </c>
      <c r="D10" s="35">
        <f>'3_X'!D9+'4_ReX'!D9</f>
        <v>0</v>
      </c>
      <c r="E10" s="35">
        <f>'3_X'!E9+'4_ReX'!E9</f>
        <v>19370</v>
      </c>
      <c r="F10" s="35">
        <f>'3_X'!F9+'4_ReX'!F9</f>
        <v>599</v>
      </c>
      <c r="G10" s="35">
        <f>'3_X'!G9+'4_ReX'!G9</f>
        <v>20</v>
      </c>
      <c r="H10" s="35">
        <f>'3_X'!H9+'4_ReX'!H9</f>
        <v>100</v>
      </c>
      <c r="I10" s="35">
        <f>'3_X'!I9+'4_ReX'!I9</f>
        <v>0</v>
      </c>
      <c r="J10" s="35">
        <f>'3_X'!J9+'4_ReX'!J9</f>
        <v>20</v>
      </c>
      <c r="K10" s="35">
        <f>'3_X'!K9+'4_ReX'!K9</f>
        <v>20</v>
      </c>
      <c r="L10" s="35">
        <f>'3_X'!L9+'4_ReX'!L9</f>
        <v>0</v>
      </c>
      <c r="M10" s="35">
        <f>'3_X'!M9+'4_ReX'!M9</f>
        <v>30</v>
      </c>
      <c r="N10" s="35">
        <f>'3_X'!N9+'4_ReX'!N9</f>
        <v>200</v>
      </c>
      <c r="O10" s="35">
        <f>'3_X'!O9+'4_ReX'!O9</f>
        <v>0</v>
      </c>
      <c r="P10" s="35">
        <f>'3_X'!P9+'4_ReX'!P9</f>
        <v>185053.22</v>
      </c>
      <c r="Q10" s="35">
        <f>'3_X'!Q9+'4_ReX'!Q9</f>
        <v>24271</v>
      </c>
      <c r="R10" s="35">
        <f>'3_X'!R9+'4_ReX'!R9</f>
        <v>1350</v>
      </c>
      <c r="S10" s="35">
        <f>'3_X'!S9+'4_ReX'!S9</f>
        <v>8675</v>
      </c>
      <c r="T10" s="35">
        <f>'3_X'!T9+'4_ReX'!T9</f>
        <v>0</v>
      </c>
      <c r="U10" s="35">
        <f>'3_X'!U9+'4_ReX'!U9</f>
        <v>20</v>
      </c>
      <c r="V10" s="35">
        <f>'3_X'!V9+'4_ReX'!V9</f>
        <v>0</v>
      </c>
      <c r="W10" s="35">
        <f>'3_X'!W9+'4_ReX'!W9</f>
        <v>3020</v>
      </c>
      <c r="X10" s="35">
        <f>'3_X'!X9+'4_ReX'!X9</f>
        <v>243216.22</v>
      </c>
      <c r="Y10" s="34"/>
    </row>
    <row r="11" spans="1:25" ht="15" x14ac:dyDescent="0.25">
      <c r="A11" s="21">
        <v>2012</v>
      </c>
      <c r="B11" s="35">
        <f>'3_X'!B10+'4_ReX'!B10</f>
        <v>0</v>
      </c>
      <c r="C11" s="35">
        <f>'3_X'!C10+'4_ReX'!C10</f>
        <v>0</v>
      </c>
      <c r="D11" s="35">
        <f>'3_X'!D10+'4_ReX'!D10</f>
        <v>20</v>
      </c>
      <c r="E11" s="35">
        <f>'3_X'!E10+'4_ReX'!E10</f>
        <v>58</v>
      </c>
      <c r="F11" s="35">
        <f>'3_X'!F10+'4_ReX'!F10</f>
        <v>0</v>
      </c>
      <c r="G11" s="35">
        <f>'3_X'!G10+'4_ReX'!G10</f>
        <v>0</v>
      </c>
      <c r="H11" s="35">
        <f>'3_X'!H10+'4_ReX'!H10</f>
        <v>0</v>
      </c>
      <c r="I11" s="35">
        <f>'3_X'!I10+'4_ReX'!I10</f>
        <v>0</v>
      </c>
      <c r="J11" s="35">
        <f>'3_X'!J10+'4_ReX'!J10</f>
        <v>0</v>
      </c>
      <c r="K11" s="35">
        <f>'3_X'!K10+'4_ReX'!K10</f>
        <v>0</v>
      </c>
      <c r="L11" s="35">
        <f>'3_X'!L10+'4_ReX'!L10</f>
        <v>28180</v>
      </c>
      <c r="M11" s="35">
        <f>'3_X'!M10+'4_ReX'!M10</f>
        <v>0</v>
      </c>
      <c r="N11" s="35">
        <f>'3_X'!N10+'4_ReX'!N10</f>
        <v>0</v>
      </c>
      <c r="O11" s="35">
        <f>'3_X'!O10+'4_ReX'!O10</f>
        <v>0</v>
      </c>
      <c r="P11" s="35">
        <f>'3_X'!P10+'4_ReX'!P10</f>
        <v>9084</v>
      </c>
      <c r="Q11" s="35">
        <f>'3_X'!Q10+'4_ReX'!Q10</f>
        <v>1307</v>
      </c>
      <c r="R11" s="35">
        <f>'3_X'!R10+'4_ReX'!R10</f>
        <v>50</v>
      </c>
      <c r="S11" s="35">
        <f>'3_X'!S10+'4_ReX'!S10</f>
        <v>0</v>
      </c>
      <c r="T11" s="35">
        <f>'3_X'!T10+'4_ReX'!T10</f>
        <v>0</v>
      </c>
      <c r="U11" s="35">
        <f>'3_X'!U10+'4_ReX'!U10</f>
        <v>40</v>
      </c>
      <c r="V11" s="35">
        <f>'3_X'!V10+'4_ReX'!V10</f>
        <v>0</v>
      </c>
      <c r="W11" s="35">
        <f>'3_X'!W10+'4_ReX'!W10</f>
        <v>800</v>
      </c>
      <c r="X11" s="35">
        <f>'3_X'!X10+'4_ReX'!X10</f>
        <v>39539</v>
      </c>
      <c r="Y11" s="34"/>
    </row>
    <row r="12" spans="1:25" ht="15" x14ac:dyDescent="0.25">
      <c r="A12" s="21">
        <f>A11+1</f>
        <v>2013</v>
      </c>
      <c r="B12" s="35">
        <f>'3_X'!B10+'4_ReX'!B11</f>
        <v>0</v>
      </c>
      <c r="C12" s="35">
        <f>'3_X'!C11+'4_ReX'!C11</f>
        <v>400</v>
      </c>
      <c r="D12" s="35">
        <f>'3_X'!D11+'4_ReX'!D11</f>
        <v>0</v>
      </c>
      <c r="E12" s="35">
        <f>'3_X'!E11+'4_ReX'!E11</f>
        <v>0</v>
      </c>
      <c r="F12" s="35">
        <f>'3_X'!F11+'4_ReX'!F11</f>
        <v>42996</v>
      </c>
      <c r="G12" s="35">
        <f>'3_X'!G11+'4_ReX'!G11</f>
        <v>0</v>
      </c>
      <c r="H12" s="35">
        <f>'3_X'!H11+'4_ReX'!H11</f>
        <v>0</v>
      </c>
      <c r="I12" s="35">
        <f>'3_X'!I11+'4_ReX'!I11</f>
        <v>0</v>
      </c>
      <c r="J12" s="35">
        <f>'3_X'!J11+'4_ReX'!J11</f>
        <v>0</v>
      </c>
      <c r="K12" s="35">
        <f>'3_X'!K11+'4_ReX'!K11</f>
        <v>0</v>
      </c>
      <c r="L12" s="35">
        <f>'3_X'!L11+'4_ReX'!L11</f>
        <v>0</v>
      </c>
      <c r="M12" s="35">
        <f>'3_X'!M11+'4_ReX'!M11</f>
        <v>0</v>
      </c>
      <c r="N12" s="35">
        <f>'3_X'!N11+'4_ReX'!N11</f>
        <v>0</v>
      </c>
      <c r="O12" s="35">
        <f>'3_X'!O11+'4_ReX'!O11</f>
        <v>0</v>
      </c>
      <c r="P12" s="35">
        <f>'3_X'!P11+'4_ReX'!P11</f>
        <v>560</v>
      </c>
      <c r="Q12" s="35">
        <f>'3_X'!Q11+'4_ReX'!Q11</f>
        <v>200</v>
      </c>
      <c r="R12" s="35">
        <f>'3_X'!R11+'4_ReX'!R11</f>
        <v>0</v>
      </c>
      <c r="S12" s="35">
        <f>'3_X'!S11+'4_ReX'!S11</f>
        <v>0</v>
      </c>
      <c r="T12" s="35">
        <f>'3_X'!T11+'4_ReX'!T11</f>
        <v>0</v>
      </c>
      <c r="U12" s="35">
        <f>'3_X'!U11+'4_ReX'!U11</f>
        <v>0</v>
      </c>
      <c r="V12" s="35">
        <f>'3_X'!V11+'4_ReX'!V11</f>
        <v>0</v>
      </c>
      <c r="W12" s="35">
        <f>'3_X'!W11+'4_ReX'!W11</f>
        <v>100</v>
      </c>
      <c r="X12" s="35">
        <f>'3_X'!X11+'4_ReX'!X11</f>
        <v>44256</v>
      </c>
      <c r="Y12" s="34"/>
    </row>
    <row r="13" spans="1:25" ht="15" x14ac:dyDescent="0.25">
      <c r="A13" s="21">
        <f t="shared" ref="A13" si="0">A12+1</f>
        <v>2014</v>
      </c>
      <c r="B13" s="35">
        <f>'3_X'!B12+'4_ReX'!B12</f>
        <v>0</v>
      </c>
      <c r="C13" s="35">
        <f>'3_X'!C12+'4_ReX'!C12</f>
        <v>0</v>
      </c>
      <c r="D13" s="35">
        <f>'3_X'!D12+'4_ReX'!D12</f>
        <v>0</v>
      </c>
      <c r="E13" s="35">
        <f>'3_X'!E12+'4_ReX'!E12</f>
        <v>0</v>
      </c>
      <c r="F13" s="35">
        <f>'3_X'!F12+'4_ReX'!F12</f>
        <v>266861</v>
      </c>
      <c r="G13" s="35">
        <f>'3_X'!G12+'4_ReX'!G12</f>
        <v>0</v>
      </c>
      <c r="H13" s="35">
        <f>'3_X'!H12+'4_ReX'!H12</f>
        <v>0</v>
      </c>
      <c r="I13" s="35">
        <f>'3_X'!I12+'4_ReX'!I12</f>
        <v>0</v>
      </c>
      <c r="J13" s="35">
        <f>'3_X'!J12+'4_ReX'!J12</f>
        <v>0</v>
      </c>
      <c r="K13" s="35">
        <f>'3_X'!K12+'4_ReX'!K12</f>
        <v>0</v>
      </c>
      <c r="L13" s="35">
        <f>'3_X'!L12+'4_ReX'!L12</f>
        <v>0</v>
      </c>
      <c r="M13" s="35">
        <f>'3_X'!M12+'4_ReX'!M12</f>
        <v>0</v>
      </c>
      <c r="N13" s="35">
        <f>'3_X'!N12+'4_ReX'!N12</f>
        <v>0</v>
      </c>
      <c r="O13" s="35">
        <f>'3_X'!O12+'4_ReX'!O12</f>
        <v>0</v>
      </c>
      <c r="P13" s="35">
        <f>'3_X'!P12+'4_ReX'!P12</f>
        <v>300</v>
      </c>
      <c r="Q13" s="35">
        <f>'3_X'!Q12+'4_ReX'!Q12</f>
        <v>0</v>
      </c>
      <c r="R13" s="35">
        <f>'3_X'!R12+'4_ReX'!R12</f>
        <v>0</v>
      </c>
      <c r="S13" s="35">
        <f>'3_X'!S12+'4_ReX'!S12</f>
        <v>0</v>
      </c>
      <c r="T13" s="35">
        <f>'3_X'!T12+'4_ReX'!T12</f>
        <v>0</v>
      </c>
      <c r="U13" s="35">
        <f>'3_X'!U12+'4_ReX'!U12</f>
        <v>0</v>
      </c>
      <c r="V13" s="35">
        <f>'3_X'!V12+'4_ReX'!V12</f>
        <v>0</v>
      </c>
      <c r="W13" s="35">
        <f>'3_X'!W12+'4_ReX'!W12</f>
        <v>550</v>
      </c>
      <c r="X13" s="35">
        <f>'3_X'!X12+'4_ReX'!X12</f>
        <v>267711</v>
      </c>
      <c r="Y13" s="34"/>
    </row>
    <row r="14" spans="1:25" ht="15" x14ac:dyDescent="0.25">
      <c r="A14" s="21">
        <v>2015</v>
      </c>
      <c r="B14" s="35">
        <f>'3_X'!B13+'4_ReX'!B13</f>
        <v>0</v>
      </c>
      <c r="C14" s="35">
        <f>'3_X'!C13+'4_ReX'!C13</f>
        <v>0</v>
      </c>
      <c r="D14" s="35">
        <f>'3_X'!D13+'4_ReX'!D13</f>
        <v>0</v>
      </c>
      <c r="E14" s="35">
        <f>'3_X'!E13+'4_ReX'!E13</f>
        <v>0</v>
      </c>
      <c r="F14" s="35">
        <f>'3_X'!F13+'4_ReX'!F13</f>
        <v>213728</v>
      </c>
      <c r="G14" s="35">
        <f>'3_X'!G13+'4_ReX'!G13</f>
        <v>0</v>
      </c>
      <c r="H14" s="35">
        <f>'3_X'!H13+'4_ReX'!H13</f>
        <v>0</v>
      </c>
      <c r="I14" s="35">
        <f>'3_X'!I13+'4_ReX'!I13</f>
        <v>0</v>
      </c>
      <c r="J14" s="35">
        <f>'3_X'!J13+'4_ReX'!J13</f>
        <v>0</v>
      </c>
      <c r="K14" s="35">
        <f>'3_X'!K13+'4_ReX'!K13</f>
        <v>0</v>
      </c>
      <c r="L14" s="35">
        <f>'3_X'!L13+'4_ReX'!L13</f>
        <v>0</v>
      </c>
      <c r="M14" s="35">
        <f>'3_X'!M13+'4_ReX'!M13</f>
        <v>0</v>
      </c>
      <c r="N14" s="35">
        <f>'3_X'!N13+'4_ReX'!N13</f>
        <v>0</v>
      </c>
      <c r="O14" s="35">
        <f>'3_X'!O13+'4_ReX'!O13</f>
        <v>0</v>
      </c>
      <c r="P14" s="35">
        <f>'3_X'!P13+'4_ReX'!P13</f>
        <v>660</v>
      </c>
      <c r="Q14" s="35">
        <f>'3_X'!Q13+'4_ReX'!Q13</f>
        <v>68138</v>
      </c>
      <c r="R14" s="35">
        <f>'3_X'!R13+'4_ReX'!R13</f>
        <v>0</v>
      </c>
      <c r="S14" s="35">
        <f>'3_X'!S13+'4_ReX'!S13</f>
        <v>0</v>
      </c>
      <c r="T14" s="35">
        <f>'3_X'!T13+'4_ReX'!T13</f>
        <v>0</v>
      </c>
      <c r="U14" s="35">
        <f>'3_X'!U13+'4_ReX'!U13</f>
        <v>0</v>
      </c>
      <c r="V14" s="35">
        <f>'3_X'!V13+'4_ReX'!V13</f>
        <v>0</v>
      </c>
      <c r="W14" s="35">
        <f>'3_X'!W13+'4_ReX'!W13</f>
        <v>150</v>
      </c>
      <c r="X14" s="35">
        <f>'3_X'!X13+'4_ReX'!X13</f>
        <v>282676</v>
      </c>
      <c r="Y14" s="34"/>
    </row>
    <row r="15" spans="1:25" s="39" customFormat="1" ht="15" x14ac:dyDescent="0.25">
      <c r="A15" s="21">
        <v>2016</v>
      </c>
      <c r="B15" s="35">
        <f>'3_X'!B14+'4_ReX'!B14</f>
        <v>0</v>
      </c>
      <c r="C15" s="35">
        <f>'3_X'!C14+'4_ReX'!C14</f>
        <v>0</v>
      </c>
      <c r="D15" s="35">
        <f>'3_X'!D14+'4_ReX'!D14</f>
        <v>0</v>
      </c>
      <c r="E15" s="35">
        <f>'3_X'!E14+'4_ReX'!E14</f>
        <v>0</v>
      </c>
      <c r="F15" s="35">
        <f>'3_X'!F14+'4_ReX'!F14</f>
        <v>115074.36053999999</v>
      </c>
      <c r="G15" s="35">
        <f>'3_X'!G14+'4_ReX'!G14</f>
        <v>0</v>
      </c>
      <c r="H15" s="35">
        <f>'3_X'!H14+'4_ReX'!H14</f>
        <v>0</v>
      </c>
      <c r="I15" s="35">
        <f>'3_X'!I14+'4_ReX'!I14</f>
        <v>0</v>
      </c>
      <c r="J15" s="35">
        <f>'3_X'!J14+'4_ReX'!J14</f>
        <v>0</v>
      </c>
      <c r="K15" s="35">
        <f>'3_X'!K14+'4_ReX'!K14</f>
        <v>0</v>
      </c>
      <c r="L15" s="35">
        <f>'3_X'!L14+'4_ReX'!L14</f>
        <v>0</v>
      </c>
      <c r="M15" s="35">
        <f>'3_X'!M14+'4_ReX'!M14</f>
        <v>0</v>
      </c>
      <c r="N15" s="35">
        <f>'3_X'!N14+'4_ReX'!N14</f>
        <v>0</v>
      </c>
      <c r="O15" s="35">
        <f>'3_X'!O14+'4_ReX'!O14</f>
        <v>0</v>
      </c>
      <c r="P15" s="35">
        <f>'3_X'!P14+'4_ReX'!P14</f>
        <v>157</v>
      </c>
      <c r="Q15" s="35">
        <f>'3_X'!Q14+'4_ReX'!Q14</f>
        <v>180020</v>
      </c>
      <c r="R15" s="35">
        <f>'3_X'!R14+'4_ReX'!R14</f>
        <v>2700</v>
      </c>
      <c r="S15" s="35">
        <f>'3_X'!S14+'4_ReX'!S14</f>
        <v>0</v>
      </c>
      <c r="T15" s="35">
        <f>'3_X'!T14+'4_ReX'!T14</f>
        <v>0</v>
      </c>
      <c r="U15" s="35">
        <f>'3_X'!U14+'4_ReX'!U14</f>
        <v>0</v>
      </c>
      <c r="V15" s="35">
        <f>'3_X'!V14+'4_ReX'!V14</f>
        <v>0</v>
      </c>
      <c r="W15" s="35">
        <f>'3_X'!W14+'4_ReX'!W14</f>
        <v>8375</v>
      </c>
      <c r="X15" s="35">
        <f>'3_X'!X14+'4_ReX'!X14</f>
        <v>306326.36053999997</v>
      </c>
      <c r="Y15" s="34"/>
    </row>
    <row r="16" spans="1:25" s="39" customFormat="1" ht="15" x14ac:dyDescent="0.25">
      <c r="A16" s="21">
        <v>2017</v>
      </c>
      <c r="B16" s="35">
        <f>'3_X'!B15+'4_ReX'!B15</f>
        <v>0</v>
      </c>
      <c r="C16" s="35">
        <f>'3_X'!C15+'4_ReX'!C15</f>
        <v>0</v>
      </c>
      <c r="D16" s="35">
        <f>'3_X'!D15+'4_ReX'!D15</f>
        <v>0</v>
      </c>
      <c r="E16" s="35">
        <f>'3_X'!E15+'4_ReX'!E15</f>
        <v>18943</v>
      </c>
      <c r="F16" s="35">
        <f>'3_X'!F15+'4_ReX'!F15</f>
        <v>245126.36124653748</v>
      </c>
      <c r="G16" s="35">
        <f>'3_X'!G15+'4_ReX'!G15</f>
        <v>0</v>
      </c>
      <c r="H16" s="35">
        <f>'3_X'!H15+'4_ReX'!H15</f>
        <v>10</v>
      </c>
      <c r="I16" s="35">
        <f>'3_X'!I15+'4_ReX'!I15</f>
        <v>0</v>
      </c>
      <c r="J16" s="35">
        <f>'3_X'!J15+'4_ReX'!J15</f>
        <v>1000</v>
      </c>
      <c r="K16" s="35">
        <f>'3_X'!K15+'4_ReX'!K15</f>
        <v>0</v>
      </c>
      <c r="L16" s="35">
        <f>'3_X'!L15+'4_ReX'!L15</f>
        <v>0</v>
      </c>
      <c r="M16" s="35">
        <f>'3_X'!M15+'4_ReX'!M15</f>
        <v>0</v>
      </c>
      <c r="N16" s="35">
        <f>'3_X'!N15+'4_ReX'!N15</f>
        <v>0</v>
      </c>
      <c r="O16" s="35">
        <f>'3_X'!O15+'4_ReX'!O15</f>
        <v>0</v>
      </c>
      <c r="P16" s="35">
        <f>'3_X'!P15+'4_ReX'!P15</f>
        <v>3850</v>
      </c>
      <c r="Q16" s="35">
        <f>'3_X'!Q15+'4_ReX'!Q15</f>
        <v>2523</v>
      </c>
      <c r="R16" s="35">
        <f>'3_X'!R15+'4_ReX'!R15</f>
        <v>1013</v>
      </c>
      <c r="S16" s="35">
        <f>'3_X'!S15+'4_ReX'!S15</f>
        <v>5</v>
      </c>
      <c r="T16" s="35">
        <f>'3_X'!T15+'4_ReX'!T15</f>
        <v>0</v>
      </c>
      <c r="U16" s="35">
        <f>'3_X'!U15+'4_ReX'!U15</f>
        <v>0</v>
      </c>
      <c r="V16" s="35">
        <f>'3_X'!V15+'4_ReX'!V15</f>
        <v>0</v>
      </c>
      <c r="W16" s="35">
        <f>'3_X'!W15+'4_ReX'!W15</f>
        <v>635</v>
      </c>
      <c r="X16" s="35">
        <f>'3_X'!X15+'4_ReX'!X15</f>
        <v>273105.36124653748</v>
      </c>
      <c r="Y16" s="34"/>
    </row>
    <row r="17" spans="1:30" s="39" customFormat="1" x14ac:dyDescent="0.2">
      <c r="A17" s="96">
        <v>2018</v>
      </c>
      <c r="B17" s="35">
        <f>SUM(B23:B34)</f>
        <v>0</v>
      </c>
      <c r="C17" s="35">
        <f t="shared" ref="C17:X17" si="1">SUM(C23:C34)</f>
        <v>0</v>
      </c>
      <c r="D17" s="35">
        <f t="shared" si="1"/>
        <v>0</v>
      </c>
      <c r="E17" s="35">
        <f t="shared" si="1"/>
        <v>1027</v>
      </c>
      <c r="F17" s="35">
        <f t="shared" si="1"/>
        <v>177743.44000000003</v>
      </c>
      <c r="G17" s="35">
        <f t="shared" si="1"/>
        <v>300</v>
      </c>
      <c r="H17" s="35">
        <f t="shared" si="1"/>
        <v>650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10610</v>
      </c>
      <c r="Q17" s="35">
        <f t="shared" si="1"/>
        <v>4255</v>
      </c>
      <c r="R17" s="35">
        <f t="shared" si="1"/>
        <v>26615</v>
      </c>
      <c r="S17" s="35">
        <f t="shared" si="1"/>
        <v>50</v>
      </c>
      <c r="T17" s="35">
        <f t="shared" si="1"/>
        <v>0</v>
      </c>
      <c r="U17" s="35">
        <f t="shared" si="1"/>
        <v>150</v>
      </c>
      <c r="V17" s="35">
        <f t="shared" si="1"/>
        <v>0</v>
      </c>
      <c r="W17" s="35">
        <f t="shared" si="1"/>
        <v>7545</v>
      </c>
      <c r="X17" s="35">
        <f t="shared" si="1"/>
        <v>228945.44</v>
      </c>
      <c r="Y17" s="34"/>
    </row>
    <row r="18" spans="1:30" s="39" customFormat="1" x14ac:dyDescent="0.2">
      <c r="A18" s="96">
        <v>2019</v>
      </c>
      <c r="B18" s="35">
        <f>SUM(B36:B47)</f>
        <v>0</v>
      </c>
      <c r="C18" s="35">
        <f t="shared" ref="C18:X18" si="2">SUM(C36:C47)</f>
        <v>0</v>
      </c>
      <c r="D18" s="35">
        <f t="shared" si="2"/>
        <v>0</v>
      </c>
      <c r="E18" s="35">
        <f t="shared" si="2"/>
        <v>50</v>
      </c>
      <c r="F18" s="35">
        <f t="shared" si="2"/>
        <v>335619.88</v>
      </c>
      <c r="G18" s="35">
        <f t="shared" si="2"/>
        <v>600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50</v>
      </c>
      <c r="O18" s="35">
        <f t="shared" si="2"/>
        <v>0</v>
      </c>
      <c r="P18" s="35">
        <f t="shared" si="2"/>
        <v>11664.24</v>
      </c>
      <c r="Q18" s="35">
        <f t="shared" si="2"/>
        <v>26240</v>
      </c>
      <c r="R18" s="35">
        <f t="shared" si="2"/>
        <v>26445</v>
      </c>
      <c r="S18" s="35">
        <f t="shared" si="2"/>
        <v>800</v>
      </c>
      <c r="T18" s="35">
        <f t="shared" si="2"/>
        <v>0</v>
      </c>
      <c r="U18" s="35">
        <f t="shared" si="2"/>
        <v>200</v>
      </c>
      <c r="V18" s="35">
        <f t="shared" si="2"/>
        <v>0</v>
      </c>
      <c r="W18" s="35">
        <f t="shared" si="2"/>
        <v>2920</v>
      </c>
      <c r="X18" s="35">
        <f t="shared" si="2"/>
        <v>404589.12</v>
      </c>
      <c r="Y18" s="34"/>
    </row>
    <row r="19" spans="1:30" s="39" customFormat="1" x14ac:dyDescent="0.2">
      <c r="A19" s="98" t="s">
        <v>210</v>
      </c>
      <c r="B19" s="35">
        <f>SUM(B49:B60)</f>
        <v>900</v>
      </c>
      <c r="C19" s="35">
        <f t="shared" ref="C19:W19" si="3">SUM(C49:C60)</f>
        <v>900</v>
      </c>
      <c r="D19" s="35">
        <f t="shared" si="3"/>
        <v>0</v>
      </c>
      <c r="E19" s="35">
        <f t="shared" si="3"/>
        <v>1640</v>
      </c>
      <c r="F19" s="35">
        <f t="shared" si="3"/>
        <v>47980.68</v>
      </c>
      <c r="G19" s="35">
        <f t="shared" si="3"/>
        <v>650</v>
      </c>
      <c r="H19" s="35">
        <f t="shared" si="3"/>
        <v>3178</v>
      </c>
      <c r="I19" s="35">
        <f t="shared" si="3"/>
        <v>0</v>
      </c>
      <c r="J19" s="35">
        <f t="shared" si="3"/>
        <v>0</v>
      </c>
      <c r="K19" s="35">
        <f t="shared" si="3"/>
        <v>0</v>
      </c>
      <c r="L19" s="35">
        <f t="shared" si="3"/>
        <v>0</v>
      </c>
      <c r="M19" s="35">
        <f t="shared" si="3"/>
        <v>0</v>
      </c>
      <c r="N19" s="35">
        <f t="shared" si="3"/>
        <v>0</v>
      </c>
      <c r="O19" s="35">
        <f t="shared" si="3"/>
        <v>0</v>
      </c>
      <c r="P19" s="35">
        <f t="shared" si="3"/>
        <v>8043</v>
      </c>
      <c r="Q19" s="35">
        <f t="shared" si="3"/>
        <v>1251</v>
      </c>
      <c r="R19" s="35">
        <f t="shared" si="3"/>
        <v>2000</v>
      </c>
      <c r="S19" s="35">
        <f t="shared" si="3"/>
        <v>0</v>
      </c>
      <c r="T19" s="35">
        <f t="shared" si="3"/>
        <v>0</v>
      </c>
      <c r="U19" s="35">
        <f t="shared" si="3"/>
        <v>0</v>
      </c>
      <c r="V19" s="35">
        <f t="shared" si="3"/>
        <v>0</v>
      </c>
      <c r="W19" s="35">
        <f t="shared" si="3"/>
        <v>2939</v>
      </c>
      <c r="X19" s="35">
        <f>SUM(B19:W19)</f>
        <v>69481.679999999993</v>
      </c>
      <c r="Y19" s="34"/>
    </row>
    <row r="20" spans="1:30" s="39" customFormat="1" ht="15" x14ac:dyDescent="0.25">
      <c r="A20" s="2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4"/>
    </row>
    <row r="21" spans="1:30" ht="13.9" customHeight="1" x14ac:dyDescent="0.2">
      <c r="A21" s="101" t="s">
        <v>153</v>
      </c>
      <c r="B21" s="97"/>
      <c r="C21" s="97"/>
      <c r="D21" s="97"/>
      <c r="E21" s="9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4"/>
      <c r="Z21" s="167">
        <v>21501</v>
      </c>
      <c r="AA21" s="165">
        <v>47980.68</v>
      </c>
      <c r="AB21" s="165">
        <v>69481.679999999993</v>
      </c>
      <c r="AC21" s="165">
        <v>49162814.969999999</v>
      </c>
      <c r="AD21" s="166">
        <v>-49093333.289999999</v>
      </c>
    </row>
    <row r="22" spans="1:30" s="16" customFormat="1" ht="13.9" customHeight="1" x14ac:dyDescent="0.2">
      <c r="A22" s="81">
        <v>2018</v>
      </c>
      <c r="B22" s="95">
        <f>SUM(B23:B34)</f>
        <v>0</v>
      </c>
      <c r="C22" s="95">
        <f>SUM(C23:C34)</f>
        <v>0</v>
      </c>
      <c r="D22" s="95">
        <f t="shared" ref="D22:V22" si="4">SUM(D23:D34)</f>
        <v>0</v>
      </c>
      <c r="E22" s="95">
        <f>SUM(E23:E34)</f>
        <v>1027</v>
      </c>
      <c r="F22" s="95">
        <f>SUM(F23:F34)</f>
        <v>177743.44000000003</v>
      </c>
      <c r="G22" s="95">
        <f>SUM(G23:G34)</f>
        <v>300</v>
      </c>
      <c r="H22" s="95">
        <f>SUM(H23:H34)</f>
        <v>650</v>
      </c>
      <c r="I22" s="95">
        <f>SUM(I23:I34)</f>
        <v>0</v>
      </c>
      <c r="J22" s="95">
        <f t="shared" si="4"/>
        <v>0</v>
      </c>
      <c r="K22" s="95">
        <f t="shared" si="4"/>
        <v>0</v>
      </c>
      <c r="L22" s="95">
        <f t="shared" si="4"/>
        <v>0</v>
      </c>
      <c r="M22" s="95">
        <f t="shared" si="4"/>
        <v>0</v>
      </c>
      <c r="N22" s="95">
        <f t="shared" si="4"/>
        <v>0</v>
      </c>
      <c r="O22" s="95">
        <f t="shared" si="4"/>
        <v>0</v>
      </c>
      <c r="P22" s="95">
        <f>SUM(P23:P34)</f>
        <v>10610</v>
      </c>
      <c r="Q22" s="95">
        <f>SUM(Q23:Q34)</f>
        <v>4255</v>
      </c>
      <c r="R22" s="95">
        <f>SUM(R23:R34)</f>
        <v>26615</v>
      </c>
      <c r="S22" s="95">
        <f>SUM(S23:S34)</f>
        <v>50</v>
      </c>
      <c r="T22" s="95">
        <f t="shared" si="4"/>
        <v>0</v>
      </c>
      <c r="U22" s="95">
        <f>SUM(U23:U34)</f>
        <v>150</v>
      </c>
      <c r="V22" s="95">
        <f t="shared" si="4"/>
        <v>0</v>
      </c>
      <c r="W22" s="95">
        <f>SUM(W23:W34)</f>
        <v>7545</v>
      </c>
      <c r="X22" s="95">
        <f>SUM(X23:X34)</f>
        <v>228945.44</v>
      </c>
      <c r="Y22" s="52"/>
      <c r="Z22" s="97">
        <v>19096</v>
      </c>
      <c r="AA22" s="97">
        <v>36010.920000000006</v>
      </c>
      <c r="AB22" s="97">
        <f>Z22+AA22</f>
        <v>55106.920000000006</v>
      </c>
      <c r="AC22" s="97"/>
      <c r="AD22" s="97"/>
    </row>
    <row r="23" spans="1:30" ht="13.9" customHeight="1" x14ac:dyDescent="0.2">
      <c r="A23" s="79" t="s">
        <v>154</v>
      </c>
      <c r="B23" s="95">
        <f>'3_X'!B23+'4_ReX'!B22</f>
        <v>0</v>
      </c>
      <c r="C23" s="95">
        <f>'3_X'!C23+'4_ReX'!C22</f>
        <v>0</v>
      </c>
      <c r="D23" s="95">
        <f>'3_X'!D23+'4_ReX'!D22</f>
        <v>0</v>
      </c>
      <c r="E23" s="95">
        <f>'3_X'!E23+'4_ReX'!E22</f>
        <v>0</v>
      </c>
      <c r="F23" s="95">
        <f>'3_X'!F23+'4_ReX'!F22</f>
        <v>15596.440000000002</v>
      </c>
      <c r="G23" s="95">
        <f>'3_X'!G23+'4_ReX'!G22</f>
        <v>0</v>
      </c>
      <c r="H23" s="95">
        <f>'3_X'!H23+'4_ReX'!H22</f>
        <v>0</v>
      </c>
      <c r="I23" s="95">
        <f>'3_X'!I23+'4_ReX'!I22</f>
        <v>0</v>
      </c>
      <c r="J23" s="95">
        <f>'3_X'!J23+'4_ReX'!J22</f>
        <v>0</v>
      </c>
      <c r="K23" s="95">
        <f>'3_X'!K23+'4_ReX'!K22</f>
        <v>0</v>
      </c>
      <c r="L23" s="95">
        <f>'3_X'!L23+'4_ReX'!L22</f>
        <v>0</v>
      </c>
      <c r="M23" s="95">
        <f>'3_X'!M23+'4_ReX'!M22</f>
        <v>0</v>
      </c>
      <c r="N23" s="95">
        <f>'3_X'!N23+'4_ReX'!N22</f>
        <v>0</v>
      </c>
      <c r="O23" s="95">
        <f>'3_X'!O23+'4_ReX'!O22</f>
        <v>0</v>
      </c>
      <c r="P23" s="95">
        <f>'3_X'!P23+'4_ReX'!P22</f>
        <v>100</v>
      </c>
      <c r="Q23" s="95">
        <f>'3_X'!Q23+'4_ReX'!Q22</f>
        <v>1300</v>
      </c>
      <c r="R23" s="95">
        <f>'3_X'!R23+'4_ReX'!R22</f>
        <v>0</v>
      </c>
      <c r="S23" s="95">
        <f>'3_X'!S23+'4_ReX'!S22</f>
        <v>0</v>
      </c>
      <c r="T23" s="95">
        <f>'3_X'!T23+'4_ReX'!T22</f>
        <v>0</v>
      </c>
      <c r="U23" s="95">
        <f>'3_X'!U23+'4_ReX'!U22</f>
        <v>100</v>
      </c>
      <c r="V23" s="95">
        <f>'3_X'!V23+'4_ReX'!V22</f>
        <v>0</v>
      </c>
      <c r="W23" s="95">
        <f>'3_X'!W23+'4_ReX'!W22</f>
        <v>1340</v>
      </c>
      <c r="X23" s="95">
        <f>'3_X'!X23+'4_ReX'!X22</f>
        <v>18436.440000000002</v>
      </c>
      <c r="Y23" s="34"/>
    </row>
    <row r="24" spans="1:30" ht="13.9" customHeight="1" x14ac:dyDescent="0.2">
      <c r="A24" s="79" t="s">
        <v>155</v>
      </c>
      <c r="B24" s="95">
        <f>'3_X'!B24+'4_ReX'!B23</f>
        <v>0</v>
      </c>
      <c r="C24" s="95">
        <f>'3_X'!C24+'4_ReX'!C23</f>
        <v>0</v>
      </c>
      <c r="D24" s="95">
        <f>'3_X'!D24+'4_ReX'!D23</f>
        <v>0</v>
      </c>
      <c r="E24" s="95">
        <f>'3_X'!E24+'4_ReX'!E23</f>
        <v>0</v>
      </c>
      <c r="F24" s="95">
        <f>'3_X'!F24+'4_ReX'!F23</f>
        <v>0</v>
      </c>
      <c r="G24" s="95">
        <f>'3_X'!G24+'4_ReX'!G23</f>
        <v>0</v>
      </c>
      <c r="H24" s="95">
        <f>'3_X'!H24+'4_ReX'!H23</f>
        <v>0</v>
      </c>
      <c r="I24" s="95">
        <f>'3_X'!I24+'4_ReX'!I23</f>
        <v>0</v>
      </c>
      <c r="J24" s="95">
        <f>'3_X'!J24+'4_ReX'!J23</f>
        <v>0</v>
      </c>
      <c r="K24" s="95">
        <f>'3_X'!K24+'4_ReX'!K23</f>
        <v>0</v>
      </c>
      <c r="L24" s="95">
        <f>'3_X'!L24+'4_ReX'!L23</f>
        <v>0</v>
      </c>
      <c r="M24" s="95">
        <f>'3_X'!M24+'4_ReX'!M23</f>
        <v>0</v>
      </c>
      <c r="N24" s="95">
        <f>'3_X'!N24+'4_ReX'!N23</f>
        <v>0</v>
      </c>
      <c r="O24" s="95">
        <f>'3_X'!O24+'4_ReX'!O23</f>
        <v>0</v>
      </c>
      <c r="P24" s="95">
        <f>'3_X'!P24+'4_ReX'!P23</f>
        <v>0</v>
      </c>
      <c r="Q24" s="95">
        <f>'3_X'!Q24+'4_ReX'!Q23</f>
        <v>200</v>
      </c>
      <c r="R24" s="95">
        <f>'3_X'!R24+'4_ReX'!R23</f>
        <v>0</v>
      </c>
      <c r="S24" s="95">
        <f>'3_X'!S24+'4_ReX'!S23</f>
        <v>0</v>
      </c>
      <c r="T24" s="95">
        <f>'3_X'!T24+'4_ReX'!T23</f>
        <v>0</v>
      </c>
      <c r="U24" s="95">
        <f>'3_X'!U24+'4_ReX'!U23</f>
        <v>0</v>
      </c>
      <c r="V24" s="95">
        <f>'3_X'!V24+'4_ReX'!V23</f>
        <v>0</v>
      </c>
      <c r="W24" s="95">
        <f>'3_X'!W24+'4_ReX'!W23</f>
        <v>0</v>
      </c>
      <c r="X24" s="95">
        <f>'3_X'!X24+'4_ReX'!X23</f>
        <v>200</v>
      </c>
      <c r="Y24" s="34"/>
    </row>
    <row r="25" spans="1:30" ht="13.9" customHeight="1" x14ac:dyDescent="0.2">
      <c r="A25" s="79" t="s">
        <v>156</v>
      </c>
      <c r="B25" s="95">
        <f>'3_X'!B25+'4_ReX'!B24</f>
        <v>0</v>
      </c>
      <c r="C25" s="95">
        <f>'3_X'!C25+'4_ReX'!C24</f>
        <v>0</v>
      </c>
      <c r="D25" s="95">
        <f>'3_X'!D25+'4_ReX'!D24</f>
        <v>0</v>
      </c>
      <c r="E25" s="95">
        <f>'3_X'!E25+'4_ReX'!E24</f>
        <v>1027</v>
      </c>
      <c r="F25" s="95">
        <f>'3_X'!F25+'4_ReX'!F24</f>
        <v>5047.68</v>
      </c>
      <c r="G25" s="95">
        <f>'3_X'!G25+'4_ReX'!G24</f>
        <v>0</v>
      </c>
      <c r="H25" s="95">
        <f>'3_X'!H25+'4_ReX'!H24</f>
        <v>0</v>
      </c>
      <c r="I25" s="95">
        <f>'3_X'!I25+'4_ReX'!I24</f>
        <v>0</v>
      </c>
      <c r="J25" s="95">
        <f>'3_X'!J25+'4_ReX'!J24</f>
        <v>0</v>
      </c>
      <c r="K25" s="95">
        <f>'3_X'!K25+'4_ReX'!K24</f>
        <v>0</v>
      </c>
      <c r="L25" s="95">
        <f>'3_X'!L25+'4_ReX'!L24</f>
        <v>0</v>
      </c>
      <c r="M25" s="95">
        <f>'3_X'!M25+'4_ReX'!M24</f>
        <v>0</v>
      </c>
      <c r="N25" s="95">
        <f>'3_X'!N25+'4_ReX'!N24</f>
        <v>0</v>
      </c>
      <c r="O25" s="95">
        <f>'3_X'!O25+'4_ReX'!O24</f>
        <v>0</v>
      </c>
      <c r="P25" s="95">
        <f>'3_X'!P25+'4_ReX'!P24</f>
        <v>767</v>
      </c>
      <c r="Q25" s="95">
        <f>'3_X'!Q25+'4_ReX'!Q24</f>
        <v>665</v>
      </c>
      <c r="R25" s="95">
        <f>'3_X'!R25+'4_ReX'!R24</f>
        <v>0</v>
      </c>
      <c r="S25" s="95">
        <f>'3_X'!S25+'4_ReX'!S24</f>
        <v>0</v>
      </c>
      <c r="T25" s="95">
        <f>'3_X'!T25+'4_ReX'!T24</f>
        <v>0</v>
      </c>
      <c r="U25" s="95">
        <f>'3_X'!U25+'4_ReX'!U24</f>
        <v>50</v>
      </c>
      <c r="V25" s="95">
        <f>'3_X'!V25+'4_ReX'!V24</f>
        <v>0</v>
      </c>
      <c r="W25" s="95">
        <f>'3_X'!W25+'4_ReX'!W24</f>
        <v>2950</v>
      </c>
      <c r="X25" s="95">
        <f>'3_X'!X25+'4_ReX'!X24</f>
        <v>10506.68</v>
      </c>
      <c r="Y25" s="34"/>
    </row>
    <row r="26" spans="1:30" ht="13.9" customHeight="1" x14ac:dyDescent="0.2">
      <c r="A26" s="79" t="s">
        <v>157</v>
      </c>
      <c r="B26" s="95">
        <f>'3_X'!B26+'4_ReX'!B25</f>
        <v>0</v>
      </c>
      <c r="C26" s="95">
        <f>'3_X'!C26+'4_ReX'!C25</f>
        <v>0</v>
      </c>
      <c r="D26" s="95">
        <f>'3_X'!D26+'4_ReX'!D25</f>
        <v>0</v>
      </c>
      <c r="E26" s="95">
        <f>'3_X'!E26+'4_ReX'!E25</f>
        <v>0</v>
      </c>
      <c r="F26" s="95">
        <f>'3_X'!F26+'4_ReX'!F25</f>
        <v>26772.239999999998</v>
      </c>
      <c r="G26" s="95">
        <f>'3_X'!G26+'4_ReX'!G25</f>
        <v>0</v>
      </c>
      <c r="H26" s="95">
        <f>'3_X'!H26+'4_ReX'!H25</f>
        <v>0</v>
      </c>
      <c r="I26" s="95">
        <f>'3_X'!I26+'4_ReX'!I25</f>
        <v>0</v>
      </c>
      <c r="J26" s="95">
        <f>'3_X'!J26+'4_ReX'!J25</f>
        <v>0</v>
      </c>
      <c r="K26" s="95">
        <f>'3_X'!K26+'4_ReX'!K25</f>
        <v>0</v>
      </c>
      <c r="L26" s="95">
        <f>'3_X'!L26+'4_ReX'!L25</f>
        <v>0</v>
      </c>
      <c r="M26" s="95">
        <f>'3_X'!M26+'4_ReX'!M25</f>
        <v>0</v>
      </c>
      <c r="N26" s="95">
        <f>'3_X'!N26+'4_ReX'!N25</f>
        <v>0</v>
      </c>
      <c r="O26" s="95">
        <f>'3_X'!O26+'4_ReX'!O25</f>
        <v>0</v>
      </c>
      <c r="P26" s="95">
        <f>'3_X'!P26+'4_ReX'!P25</f>
        <v>465</v>
      </c>
      <c r="Q26" s="95">
        <f>'3_X'!Q26+'4_ReX'!Q25</f>
        <v>40</v>
      </c>
      <c r="R26" s="95">
        <f>'3_X'!R26+'4_ReX'!R25</f>
        <v>0</v>
      </c>
      <c r="S26" s="95">
        <f>'3_X'!S26+'4_ReX'!S25</f>
        <v>0</v>
      </c>
      <c r="T26" s="95">
        <f>'3_X'!T26+'4_ReX'!T25</f>
        <v>0</v>
      </c>
      <c r="U26" s="95">
        <f>'3_X'!U26+'4_ReX'!U25</f>
        <v>0</v>
      </c>
      <c r="V26" s="95">
        <f>'3_X'!V26+'4_ReX'!V25</f>
        <v>0</v>
      </c>
      <c r="W26" s="95">
        <f>'3_X'!W26+'4_ReX'!W25</f>
        <v>0</v>
      </c>
      <c r="X26" s="95">
        <f>'3_X'!X26+'4_ReX'!X25</f>
        <v>27277.239999999998</v>
      </c>
      <c r="Y26" s="34"/>
    </row>
    <row r="27" spans="1:30" ht="13.9" customHeight="1" x14ac:dyDescent="0.2">
      <c r="A27" s="79" t="s">
        <v>0</v>
      </c>
      <c r="B27" s="95">
        <f>'3_X'!B27+'4_ReX'!B26</f>
        <v>0</v>
      </c>
      <c r="C27" s="95">
        <f>'3_X'!C27+'4_ReX'!C26</f>
        <v>0</v>
      </c>
      <c r="D27" s="95">
        <f>'3_X'!D27+'4_ReX'!D26</f>
        <v>0</v>
      </c>
      <c r="E27" s="95">
        <f>'3_X'!E27+'4_ReX'!E26</f>
        <v>0</v>
      </c>
      <c r="F27" s="95">
        <f>'3_X'!F27+'4_ReX'!F26</f>
        <v>1982.64</v>
      </c>
      <c r="G27" s="95">
        <f>'3_X'!G27+'4_ReX'!G26</f>
        <v>0</v>
      </c>
      <c r="H27" s="95">
        <f>'3_X'!H27+'4_ReX'!H26</f>
        <v>0</v>
      </c>
      <c r="I27" s="95">
        <f>'3_X'!I27+'4_ReX'!I26</f>
        <v>0</v>
      </c>
      <c r="J27" s="95">
        <f>'3_X'!J27+'4_ReX'!J26</f>
        <v>0</v>
      </c>
      <c r="K27" s="95">
        <f>'3_X'!K27+'4_ReX'!K26</f>
        <v>0</v>
      </c>
      <c r="L27" s="95">
        <f>'3_X'!L27+'4_ReX'!L26</f>
        <v>0</v>
      </c>
      <c r="M27" s="95">
        <f>'3_X'!M27+'4_ReX'!M26</f>
        <v>0</v>
      </c>
      <c r="N27" s="95">
        <f>'3_X'!N27+'4_ReX'!N26</f>
        <v>0</v>
      </c>
      <c r="O27" s="95">
        <f>'3_X'!O27+'4_ReX'!O26</f>
        <v>0</v>
      </c>
      <c r="P27" s="95">
        <f>'3_X'!P27+'4_ReX'!P26</f>
        <v>0</v>
      </c>
      <c r="Q27" s="95">
        <f>'3_X'!Q27+'4_ReX'!Q26</f>
        <v>0</v>
      </c>
      <c r="R27" s="95">
        <f>'3_X'!R27+'4_ReX'!R26</f>
        <v>0</v>
      </c>
      <c r="S27" s="95">
        <f>'3_X'!S27+'4_ReX'!S26</f>
        <v>0</v>
      </c>
      <c r="T27" s="95">
        <f>'3_X'!T27+'4_ReX'!T26</f>
        <v>0</v>
      </c>
      <c r="U27" s="95">
        <f>'3_X'!U27+'4_ReX'!U26</f>
        <v>0</v>
      </c>
      <c r="V27" s="95">
        <f>'3_X'!V27+'4_ReX'!V26</f>
        <v>0</v>
      </c>
      <c r="W27" s="95">
        <f>'3_X'!W27+'4_ReX'!W26</f>
        <v>0</v>
      </c>
      <c r="X27" s="95">
        <f>'3_X'!X27+'4_ReX'!X26</f>
        <v>1982.64</v>
      </c>
      <c r="Y27" s="34"/>
    </row>
    <row r="28" spans="1:30" s="39" customFormat="1" ht="13.9" customHeight="1" x14ac:dyDescent="0.2">
      <c r="A28" s="79" t="s">
        <v>194</v>
      </c>
      <c r="B28" s="95">
        <f>'3_X'!B28+'4_ReX'!B27</f>
        <v>0</v>
      </c>
      <c r="C28" s="95">
        <f>'3_X'!C28+'4_ReX'!C27</f>
        <v>0</v>
      </c>
      <c r="D28" s="95">
        <f>'3_X'!D28+'4_ReX'!D27</f>
        <v>0</v>
      </c>
      <c r="E28" s="95">
        <f>'3_X'!E28+'4_ReX'!E27</f>
        <v>0</v>
      </c>
      <c r="F28" s="95">
        <f>'3_X'!F28+'4_ReX'!F27</f>
        <v>20044.2</v>
      </c>
      <c r="G28" s="95">
        <f>'3_X'!G28+'4_ReX'!G27</f>
        <v>0</v>
      </c>
      <c r="H28" s="95">
        <f>'3_X'!H28+'4_ReX'!H27</f>
        <v>0</v>
      </c>
      <c r="I28" s="95">
        <f>'3_X'!I28+'4_ReX'!I27</f>
        <v>0</v>
      </c>
      <c r="J28" s="95">
        <f>'3_X'!J28+'4_ReX'!J27</f>
        <v>0</v>
      </c>
      <c r="K28" s="95">
        <f>'3_X'!K28+'4_ReX'!K27</f>
        <v>0</v>
      </c>
      <c r="L28" s="95">
        <f>'3_X'!L28+'4_ReX'!L27</f>
        <v>0</v>
      </c>
      <c r="M28" s="95">
        <f>'3_X'!M28+'4_ReX'!M27</f>
        <v>0</v>
      </c>
      <c r="N28" s="95">
        <f>'3_X'!N28+'4_ReX'!N27</f>
        <v>0</v>
      </c>
      <c r="O28" s="95">
        <f>'3_X'!O28+'4_ReX'!O27</f>
        <v>0</v>
      </c>
      <c r="P28" s="95">
        <f>'3_X'!P28+'4_ReX'!P27</f>
        <v>0</v>
      </c>
      <c r="Q28" s="95">
        <f>'3_X'!Q28+'4_ReX'!Q27</f>
        <v>0</v>
      </c>
      <c r="R28" s="95">
        <f>'3_X'!R28+'4_ReX'!R27</f>
        <v>0</v>
      </c>
      <c r="S28" s="95">
        <f>'3_X'!S28+'4_ReX'!S27</f>
        <v>0</v>
      </c>
      <c r="T28" s="95">
        <f>'3_X'!T28+'4_ReX'!T27</f>
        <v>0</v>
      </c>
      <c r="U28" s="95">
        <f>'3_X'!U28+'4_ReX'!U27</f>
        <v>0</v>
      </c>
      <c r="V28" s="95">
        <f>'3_X'!V28+'4_ReX'!V27</f>
        <v>0</v>
      </c>
      <c r="W28" s="95">
        <f>'3_X'!W28+'4_ReX'!W27</f>
        <v>0</v>
      </c>
      <c r="X28" s="95">
        <f>'3_X'!X28+'4_ReX'!X27</f>
        <v>20044.2</v>
      </c>
      <c r="Y28" s="34"/>
    </row>
    <row r="29" spans="1:30" s="39" customFormat="1" ht="13.9" customHeight="1" x14ac:dyDescent="0.2">
      <c r="A29" s="79" t="s">
        <v>195</v>
      </c>
      <c r="B29" s="95">
        <f>'3_X'!B29+'4_ReX'!B28</f>
        <v>0</v>
      </c>
      <c r="C29" s="95">
        <f>'3_X'!C29+'4_ReX'!C28</f>
        <v>0</v>
      </c>
      <c r="D29" s="95">
        <f>'3_X'!D29+'4_ReX'!D28</f>
        <v>0</v>
      </c>
      <c r="E29" s="95">
        <f>'3_X'!E29+'4_ReX'!E28</f>
        <v>0</v>
      </c>
      <c r="F29" s="95">
        <f>'3_X'!F29+'4_ReX'!F28</f>
        <v>15751.560000000001</v>
      </c>
      <c r="G29" s="95">
        <f>'3_X'!G29+'4_ReX'!G28</f>
        <v>0</v>
      </c>
      <c r="H29" s="95">
        <f>'3_X'!H29+'4_ReX'!H28</f>
        <v>0</v>
      </c>
      <c r="I29" s="95">
        <f>'3_X'!I29+'4_ReX'!I28</f>
        <v>0</v>
      </c>
      <c r="J29" s="95">
        <f>'3_X'!J29+'4_ReX'!J28</f>
        <v>0</v>
      </c>
      <c r="K29" s="95">
        <f>'3_X'!K29+'4_ReX'!K28</f>
        <v>0</v>
      </c>
      <c r="L29" s="95">
        <f>'3_X'!L29+'4_ReX'!L28</f>
        <v>0</v>
      </c>
      <c r="M29" s="95">
        <f>'3_X'!M29+'4_ReX'!M28</f>
        <v>0</v>
      </c>
      <c r="N29" s="95">
        <f>'3_X'!N29+'4_ReX'!N28</f>
        <v>0</v>
      </c>
      <c r="O29" s="95">
        <f>'3_X'!O29+'4_ReX'!O28</f>
        <v>0</v>
      </c>
      <c r="P29" s="95">
        <f>'3_X'!P29+'4_ReX'!P28</f>
        <v>0</v>
      </c>
      <c r="Q29" s="95">
        <f>'3_X'!Q29+'4_ReX'!Q28</f>
        <v>250</v>
      </c>
      <c r="R29" s="95">
        <f>'3_X'!R29+'4_ReX'!R28</f>
        <v>1200</v>
      </c>
      <c r="S29" s="95">
        <f>'3_X'!S29+'4_ReX'!S28</f>
        <v>0</v>
      </c>
      <c r="T29" s="95">
        <f>'3_X'!T29+'4_ReX'!T28</f>
        <v>0</v>
      </c>
      <c r="U29" s="95">
        <f>'3_X'!U29+'4_ReX'!U28</f>
        <v>0</v>
      </c>
      <c r="V29" s="95">
        <f>'3_X'!V29+'4_ReX'!V28</f>
        <v>0</v>
      </c>
      <c r="W29" s="95">
        <f>'3_X'!W29+'4_ReX'!W28</f>
        <v>0</v>
      </c>
      <c r="X29" s="95">
        <f>'3_X'!X29+'4_ReX'!X28</f>
        <v>17201.560000000001</v>
      </c>
    </row>
    <row r="30" spans="1:30" s="39" customFormat="1" ht="13.9" customHeight="1" x14ac:dyDescent="0.2">
      <c r="A30" s="79" t="s">
        <v>201</v>
      </c>
      <c r="B30" s="95">
        <f>'3_X'!B30+'4_ReX'!B29</f>
        <v>0</v>
      </c>
      <c r="C30" s="95">
        <f>'3_X'!C30+'4_ReX'!C29</f>
        <v>0</v>
      </c>
      <c r="D30" s="95">
        <f>'3_X'!D30+'4_ReX'!D29</f>
        <v>0</v>
      </c>
      <c r="E30" s="95">
        <f>'3_X'!E30+'4_ReX'!E29</f>
        <v>0</v>
      </c>
      <c r="F30" s="95">
        <f>'3_X'!F30+'4_ReX'!F29</f>
        <v>14217.92</v>
      </c>
      <c r="G30" s="95">
        <f>'3_X'!G30+'4_ReX'!G29</f>
        <v>0</v>
      </c>
      <c r="H30" s="95">
        <f>'3_X'!H30+'4_ReX'!H29</f>
        <v>0</v>
      </c>
      <c r="I30" s="95">
        <f>'3_X'!I30+'4_ReX'!I29</f>
        <v>0</v>
      </c>
      <c r="J30" s="95">
        <f>'3_X'!J30+'4_ReX'!J29</f>
        <v>0</v>
      </c>
      <c r="K30" s="95">
        <f>'3_X'!K30+'4_ReX'!K29</f>
        <v>0</v>
      </c>
      <c r="L30" s="95">
        <f>'3_X'!L30+'4_ReX'!L29</f>
        <v>0</v>
      </c>
      <c r="M30" s="95">
        <f>'3_X'!M30+'4_ReX'!M29</f>
        <v>0</v>
      </c>
      <c r="N30" s="95">
        <f>'3_X'!N30+'4_ReX'!N29</f>
        <v>0</v>
      </c>
      <c r="O30" s="95">
        <f>'3_X'!O30+'4_ReX'!O29</f>
        <v>0</v>
      </c>
      <c r="P30" s="95">
        <f>'3_X'!P30+'4_ReX'!P29</f>
        <v>0</v>
      </c>
      <c r="Q30" s="95">
        <f>'3_X'!Q30+'4_ReX'!Q29</f>
        <v>0</v>
      </c>
      <c r="R30" s="95">
        <f>'3_X'!R30+'4_ReX'!R29</f>
        <v>0</v>
      </c>
      <c r="S30" s="95">
        <f>'3_X'!S30+'4_ReX'!S29</f>
        <v>0</v>
      </c>
      <c r="T30" s="95">
        <f>'3_X'!T30+'4_ReX'!T29</f>
        <v>0</v>
      </c>
      <c r="U30" s="95">
        <f>'3_X'!U30+'4_ReX'!U29</f>
        <v>0</v>
      </c>
      <c r="V30" s="95">
        <f>'3_X'!V30+'4_ReX'!V29</f>
        <v>0</v>
      </c>
      <c r="W30" s="95">
        <f>'3_X'!W30+'4_ReX'!W29</f>
        <v>0</v>
      </c>
      <c r="X30" s="95">
        <f>'3_X'!X30+'4_ReX'!X29</f>
        <v>14217.92</v>
      </c>
    </row>
    <row r="31" spans="1:30" x14ac:dyDescent="0.2">
      <c r="A31" s="102" t="s">
        <v>206</v>
      </c>
      <c r="B31" s="95">
        <f>'3_X'!B31+'4_ReX'!B30</f>
        <v>0</v>
      </c>
      <c r="C31" s="95">
        <f>'3_X'!C31+'4_ReX'!C30</f>
        <v>0</v>
      </c>
      <c r="D31" s="95">
        <f>'3_X'!D31+'4_ReX'!D30</f>
        <v>0</v>
      </c>
      <c r="E31" s="95">
        <f>'3_X'!E31+'4_ReX'!E30</f>
        <v>0</v>
      </c>
      <c r="F31" s="95">
        <f>'3_X'!F31+'4_ReX'!F30</f>
        <v>9757.44</v>
      </c>
      <c r="G31" s="95">
        <f>'3_X'!G31+'4_ReX'!G30</f>
        <v>0</v>
      </c>
      <c r="H31" s="95">
        <f>'3_X'!H31+'4_ReX'!H30</f>
        <v>0</v>
      </c>
      <c r="I31" s="95">
        <f>'3_X'!I31+'4_ReX'!I30</f>
        <v>0</v>
      </c>
      <c r="J31" s="95">
        <f>'3_X'!J31+'4_ReX'!J30</f>
        <v>0</v>
      </c>
      <c r="K31" s="95">
        <f>'3_X'!K31+'4_ReX'!K30</f>
        <v>0</v>
      </c>
      <c r="L31" s="95">
        <f>'3_X'!L31+'4_ReX'!L30</f>
        <v>0</v>
      </c>
      <c r="M31" s="95">
        <f>'3_X'!M31+'4_ReX'!M30</f>
        <v>0</v>
      </c>
      <c r="N31" s="95">
        <f>'3_X'!N31+'4_ReX'!N30</f>
        <v>0</v>
      </c>
      <c r="O31" s="95">
        <f>'3_X'!O31+'4_ReX'!O30</f>
        <v>0</v>
      </c>
      <c r="P31" s="95">
        <f>'3_X'!P31+'4_ReX'!P30</f>
        <v>0</v>
      </c>
      <c r="Q31" s="95">
        <f>'3_X'!Q31+'4_ReX'!Q30</f>
        <v>650</v>
      </c>
      <c r="R31" s="95">
        <f>'3_X'!R31+'4_ReX'!R30</f>
        <v>95</v>
      </c>
      <c r="S31" s="95">
        <f>'3_X'!S31+'4_ReX'!S30</f>
        <v>0</v>
      </c>
      <c r="T31" s="95">
        <f>'3_X'!T31+'4_ReX'!T30</f>
        <v>0</v>
      </c>
      <c r="U31" s="95">
        <f>'3_X'!U31+'4_ReX'!U30</f>
        <v>0</v>
      </c>
      <c r="V31" s="95">
        <f>'3_X'!V31+'4_ReX'!V30</f>
        <v>0</v>
      </c>
      <c r="W31" s="95">
        <f>'3_X'!W31+'4_ReX'!W30</f>
        <v>0</v>
      </c>
      <c r="X31" s="95">
        <f>'3_X'!X31+'4_ReX'!X30</f>
        <v>10502.44</v>
      </c>
    </row>
    <row r="32" spans="1:30" x14ac:dyDescent="0.2">
      <c r="A32" s="102" t="s">
        <v>207</v>
      </c>
      <c r="B32" s="95">
        <f>'3_X'!B32+'4_ReX'!B31</f>
        <v>0</v>
      </c>
      <c r="C32" s="95">
        <f>'3_X'!C32+'4_ReX'!C31</f>
        <v>0</v>
      </c>
      <c r="D32" s="95">
        <f>'3_X'!D32+'4_ReX'!D31</f>
        <v>0</v>
      </c>
      <c r="E32" s="95">
        <f>'3_X'!E32+'4_ReX'!E31</f>
        <v>0</v>
      </c>
      <c r="F32" s="95">
        <f>'3_X'!F32+'4_ReX'!F31</f>
        <v>506</v>
      </c>
      <c r="G32" s="95">
        <f>'3_X'!G32+'4_ReX'!G31</f>
        <v>300</v>
      </c>
      <c r="H32" s="95">
        <f>'3_X'!H32+'4_ReX'!H31</f>
        <v>0</v>
      </c>
      <c r="I32" s="95">
        <f>'3_X'!I32+'4_ReX'!I31</f>
        <v>0</v>
      </c>
      <c r="J32" s="95">
        <f>'3_X'!J32+'4_ReX'!J31</f>
        <v>0</v>
      </c>
      <c r="K32" s="95">
        <f>'3_X'!K32+'4_ReX'!K31</f>
        <v>0</v>
      </c>
      <c r="L32" s="95">
        <f>'3_X'!L32+'4_ReX'!L31</f>
        <v>0</v>
      </c>
      <c r="M32" s="95">
        <f>'3_X'!M32+'4_ReX'!M31</f>
        <v>0</v>
      </c>
      <c r="N32" s="95">
        <f>'3_X'!N32+'4_ReX'!N31</f>
        <v>0</v>
      </c>
      <c r="O32" s="95">
        <f>'3_X'!O32+'4_ReX'!O31</f>
        <v>0</v>
      </c>
      <c r="P32" s="95">
        <f>'3_X'!P32+'4_ReX'!P31</f>
        <v>8450</v>
      </c>
      <c r="Q32" s="95">
        <f>'3_X'!Q32+'4_ReX'!Q31</f>
        <v>1000</v>
      </c>
      <c r="R32" s="95">
        <f>'3_X'!R32+'4_ReX'!R31</f>
        <v>0</v>
      </c>
      <c r="S32" s="95">
        <f>'3_X'!S32+'4_ReX'!S31</f>
        <v>0</v>
      </c>
      <c r="T32" s="95">
        <f>'3_X'!T32+'4_ReX'!T31</f>
        <v>0</v>
      </c>
      <c r="U32" s="95">
        <f>'3_X'!U32+'4_ReX'!U31</f>
        <v>0</v>
      </c>
      <c r="V32" s="95">
        <f>'3_X'!V32+'4_ReX'!V31</f>
        <v>0</v>
      </c>
      <c r="W32" s="95">
        <f>'3_X'!W32+'4_ReX'!W31</f>
        <v>1250</v>
      </c>
      <c r="X32" s="95">
        <f>'3_X'!X32+'4_ReX'!X31</f>
        <v>11506</v>
      </c>
    </row>
    <row r="33" spans="1:24" x14ac:dyDescent="0.2">
      <c r="A33" s="102" t="s">
        <v>208</v>
      </c>
      <c r="B33" s="95">
        <f>'3_X'!B33+'4_ReX'!B32</f>
        <v>0</v>
      </c>
      <c r="C33" s="95">
        <f>'3_X'!C33+'4_ReX'!C32</f>
        <v>0</v>
      </c>
      <c r="D33" s="95">
        <f>'3_X'!D33+'4_ReX'!D32</f>
        <v>0</v>
      </c>
      <c r="E33" s="95">
        <f>'3_X'!E33+'4_ReX'!E32</f>
        <v>0</v>
      </c>
      <c r="F33" s="95">
        <f>'3_X'!F33+'4_ReX'!F32</f>
        <v>47192.840000000011</v>
      </c>
      <c r="G33" s="95">
        <f>'3_X'!G33+'4_ReX'!G32</f>
        <v>0</v>
      </c>
      <c r="H33" s="95">
        <f>'3_X'!H33+'4_ReX'!H32</f>
        <v>0</v>
      </c>
      <c r="I33" s="95">
        <f>'3_X'!I33+'4_ReX'!I32</f>
        <v>0</v>
      </c>
      <c r="J33" s="95">
        <f>'3_X'!J33+'4_ReX'!J32</f>
        <v>0</v>
      </c>
      <c r="K33" s="95">
        <f>'3_X'!K33+'4_ReX'!K32</f>
        <v>0</v>
      </c>
      <c r="L33" s="95">
        <f>'3_X'!L33+'4_ReX'!L32</f>
        <v>0</v>
      </c>
      <c r="M33" s="95">
        <f>'3_X'!M33+'4_ReX'!M32</f>
        <v>0</v>
      </c>
      <c r="N33" s="95">
        <f>'3_X'!N33+'4_ReX'!N32</f>
        <v>0</v>
      </c>
      <c r="O33" s="95">
        <f>'3_X'!O33+'4_ReX'!O32</f>
        <v>0</v>
      </c>
      <c r="P33" s="95">
        <f>'3_X'!P33+'4_ReX'!P32</f>
        <v>378</v>
      </c>
      <c r="Q33" s="95">
        <f>'3_X'!Q33+'4_ReX'!Q32</f>
        <v>100</v>
      </c>
      <c r="R33" s="95">
        <f>'3_X'!R33+'4_ReX'!R32</f>
        <v>0</v>
      </c>
      <c r="S33" s="95">
        <f>'3_X'!S33+'4_ReX'!S32</f>
        <v>0</v>
      </c>
      <c r="T33" s="95">
        <f>'3_X'!T33+'4_ReX'!T32</f>
        <v>0</v>
      </c>
      <c r="U33" s="95">
        <f>'3_X'!U33+'4_ReX'!U32</f>
        <v>0</v>
      </c>
      <c r="V33" s="95">
        <f>'3_X'!V33+'4_ReX'!V32</f>
        <v>0</v>
      </c>
      <c r="W33" s="95">
        <f>'3_X'!W33+'4_ReX'!W32</f>
        <v>105</v>
      </c>
      <c r="X33" s="95">
        <f>'3_X'!X33+'4_ReX'!X32</f>
        <v>47775.840000000011</v>
      </c>
    </row>
    <row r="34" spans="1:24" x14ac:dyDescent="0.2">
      <c r="A34" s="102" t="s">
        <v>209</v>
      </c>
      <c r="B34" s="95">
        <f>'3_X'!B34+'4_ReX'!B33</f>
        <v>0</v>
      </c>
      <c r="C34" s="95">
        <f>'3_X'!C34+'4_ReX'!C33</f>
        <v>0</v>
      </c>
      <c r="D34" s="95">
        <f>'3_X'!D34+'4_ReX'!D33</f>
        <v>0</v>
      </c>
      <c r="E34" s="95">
        <f>'3_X'!E34+'4_ReX'!E33</f>
        <v>0</v>
      </c>
      <c r="F34" s="95">
        <f>'3_X'!F34+'4_ReX'!F33</f>
        <v>20874.48</v>
      </c>
      <c r="G34" s="95">
        <f>'3_X'!G34+'4_ReX'!G33</f>
        <v>0</v>
      </c>
      <c r="H34" s="95">
        <f>'3_X'!H34+'4_ReX'!H33</f>
        <v>650</v>
      </c>
      <c r="I34" s="95">
        <f>'3_X'!I34+'4_ReX'!I33</f>
        <v>0</v>
      </c>
      <c r="J34" s="95">
        <f>'3_X'!J34+'4_ReX'!J33</f>
        <v>0</v>
      </c>
      <c r="K34" s="95">
        <f>'3_X'!K34+'4_ReX'!K33</f>
        <v>0</v>
      </c>
      <c r="L34" s="95">
        <f>'3_X'!L34+'4_ReX'!L33</f>
        <v>0</v>
      </c>
      <c r="M34" s="95">
        <f>'3_X'!M34+'4_ReX'!M33</f>
        <v>0</v>
      </c>
      <c r="N34" s="95">
        <f>'3_X'!N34+'4_ReX'!N33</f>
        <v>0</v>
      </c>
      <c r="O34" s="95">
        <f>'3_X'!O34+'4_ReX'!O33</f>
        <v>0</v>
      </c>
      <c r="P34" s="95">
        <f>'3_X'!P34+'4_ReX'!P33</f>
        <v>450</v>
      </c>
      <c r="Q34" s="95">
        <f>'3_X'!Q34+'4_ReX'!Q33</f>
        <v>50</v>
      </c>
      <c r="R34" s="95">
        <f>'3_X'!R34+'4_ReX'!R33</f>
        <v>25320</v>
      </c>
      <c r="S34" s="95">
        <f>'3_X'!S34+'4_ReX'!S33</f>
        <v>50</v>
      </c>
      <c r="T34" s="95">
        <f>'3_X'!T34+'4_ReX'!T33</f>
        <v>0</v>
      </c>
      <c r="U34" s="95">
        <f>'3_X'!U34+'4_ReX'!U33</f>
        <v>0</v>
      </c>
      <c r="V34" s="95">
        <f>'3_X'!V34+'4_ReX'!V33</f>
        <v>0</v>
      </c>
      <c r="W34" s="95">
        <f>'3_X'!W34+'4_ReX'!W33</f>
        <v>1900</v>
      </c>
      <c r="X34" s="95">
        <f>'3_X'!X34+'4_ReX'!X33</f>
        <v>49294.479999999996</v>
      </c>
    </row>
    <row r="35" spans="1:24" x14ac:dyDescent="0.2">
      <c r="A35" s="81">
        <v>2019</v>
      </c>
      <c r="B35" s="95">
        <f>SUM(B36:B47)</f>
        <v>0</v>
      </c>
      <c r="C35" s="95">
        <f t="shared" ref="C35:T35" si="5">SUM(C36:C47)</f>
        <v>0</v>
      </c>
      <c r="D35" s="95">
        <f t="shared" si="5"/>
        <v>0</v>
      </c>
      <c r="E35" s="95">
        <f>SUM(E36:E47)</f>
        <v>50</v>
      </c>
      <c r="F35" s="95">
        <f>SUM(F36:F47)</f>
        <v>335619.88</v>
      </c>
      <c r="G35" s="95">
        <f>SUM(G36:G47)</f>
        <v>600</v>
      </c>
      <c r="H35" s="95">
        <f t="shared" si="5"/>
        <v>0</v>
      </c>
      <c r="I35" s="95">
        <f t="shared" si="5"/>
        <v>0</v>
      </c>
      <c r="J35" s="95">
        <f t="shared" si="5"/>
        <v>0</v>
      </c>
      <c r="K35" s="95">
        <f t="shared" si="5"/>
        <v>0</v>
      </c>
      <c r="L35" s="95">
        <f t="shared" si="5"/>
        <v>0</v>
      </c>
      <c r="M35" s="95">
        <f t="shared" si="5"/>
        <v>0</v>
      </c>
      <c r="N35" s="95">
        <f>SUM(N36:N47)</f>
        <v>50</v>
      </c>
      <c r="O35" s="95">
        <f t="shared" si="5"/>
        <v>0</v>
      </c>
      <c r="P35" s="95">
        <f>SUM(P36:P47)</f>
        <v>11664.24</v>
      </c>
      <c r="Q35" s="95">
        <f>SUM(Q36:Q47)</f>
        <v>26240</v>
      </c>
      <c r="R35" s="95">
        <f>SUM(R36:R47)</f>
        <v>26445</v>
      </c>
      <c r="S35" s="95">
        <f>SUM(S36:S47)</f>
        <v>800</v>
      </c>
      <c r="T35" s="95">
        <f t="shared" si="5"/>
        <v>0</v>
      </c>
      <c r="U35" s="95">
        <f>SUM(U36:U47)</f>
        <v>200</v>
      </c>
      <c r="V35" s="95">
        <f>SUM(V36:V47)</f>
        <v>0</v>
      </c>
      <c r="W35" s="95">
        <f>SUM(W36:W47)</f>
        <v>2920</v>
      </c>
      <c r="X35" s="95">
        <f>SUM(X36:X47)</f>
        <v>404589.12</v>
      </c>
    </row>
    <row r="36" spans="1:24" x14ac:dyDescent="0.2">
      <c r="A36" s="79" t="s">
        <v>154</v>
      </c>
      <c r="B36" s="95">
        <f>'3_X'!B36+'4_ReX'!B35</f>
        <v>0</v>
      </c>
      <c r="C36" s="95">
        <f>'3_X'!C36+'4_ReX'!C35</f>
        <v>0</v>
      </c>
      <c r="D36" s="95">
        <f>'3_X'!D36+'4_ReX'!D35</f>
        <v>0</v>
      </c>
      <c r="E36" s="95">
        <f>'3_X'!E36+'4_ReX'!E35</f>
        <v>0</v>
      </c>
      <c r="F36" s="95">
        <f>'3_X'!F36+'4_ReX'!F35</f>
        <v>11600.160000000002</v>
      </c>
      <c r="G36" s="95">
        <f>'3_X'!G36+'4_ReX'!G35</f>
        <v>100</v>
      </c>
      <c r="H36" s="95">
        <f>'3_X'!H36+'4_ReX'!H35</f>
        <v>0</v>
      </c>
      <c r="I36" s="95">
        <f>'3_X'!I36+'4_ReX'!I35</f>
        <v>0</v>
      </c>
      <c r="J36" s="95">
        <f>'3_X'!J36+'4_ReX'!J35</f>
        <v>0</v>
      </c>
      <c r="K36" s="95">
        <f>'3_X'!K36+'4_ReX'!K35</f>
        <v>0</v>
      </c>
      <c r="L36" s="95">
        <f>'3_X'!L36+'4_ReX'!L35</f>
        <v>0</v>
      </c>
      <c r="M36" s="95">
        <f>'3_X'!M36+'4_ReX'!M35</f>
        <v>0</v>
      </c>
      <c r="N36" s="95">
        <f>'3_X'!N36+'4_ReX'!N35</f>
        <v>0</v>
      </c>
      <c r="O36" s="95">
        <f>'3_X'!O36+'4_ReX'!O35</f>
        <v>0</v>
      </c>
      <c r="P36" s="95">
        <f>'3_X'!P36+'4_ReX'!P35</f>
        <v>8027</v>
      </c>
      <c r="Q36" s="95">
        <f>'3_X'!Q36+'4_ReX'!Q35</f>
        <v>50</v>
      </c>
      <c r="R36" s="95">
        <f>'3_X'!R36+'4_ReX'!R35</f>
        <v>250</v>
      </c>
      <c r="S36" s="95">
        <f>'3_X'!S36+'4_ReX'!S35</f>
        <v>0</v>
      </c>
      <c r="T36" s="95">
        <f>'3_X'!T36+'4_ReX'!T35</f>
        <v>0</v>
      </c>
      <c r="U36" s="95">
        <f>'3_X'!U36+'4_ReX'!U35</f>
        <v>0</v>
      </c>
      <c r="V36" s="95">
        <f>'3_X'!V36+'4_ReX'!V35</f>
        <v>0</v>
      </c>
      <c r="W36" s="95">
        <f>'3_X'!W36+'4_ReX'!W35</f>
        <v>800</v>
      </c>
      <c r="X36" s="95">
        <f>'3_X'!X36+'4_ReX'!X35</f>
        <v>20827.160000000003</v>
      </c>
    </row>
    <row r="37" spans="1:24" x14ac:dyDescent="0.2">
      <c r="A37" s="79" t="s">
        <v>155</v>
      </c>
      <c r="B37" s="95">
        <f>'3_X'!B37+'4_ReX'!B36</f>
        <v>0</v>
      </c>
      <c r="C37" s="95">
        <f>'3_X'!C37+'4_ReX'!C36</f>
        <v>0</v>
      </c>
      <c r="D37" s="95">
        <f>'3_X'!D37+'4_ReX'!D36</f>
        <v>0</v>
      </c>
      <c r="E37" s="95">
        <f>'3_X'!E37+'4_ReX'!E36</f>
        <v>0</v>
      </c>
      <c r="F37" s="95">
        <f>'3_X'!F37+'4_ReX'!F36</f>
        <v>13087.8</v>
      </c>
      <c r="G37" s="95">
        <f>'3_X'!G37+'4_ReX'!G36</f>
        <v>0</v>
      </c>
      <c r="H37" s="95">
        <f>'3_X'!H37+'4_ReX'!H36</f>
        <v>0</v>
      </c>
      <c r="I37" s="95">
        <f>'3_X'!I37+'4_ReX'!I36</f>
        <v>0</v>
      </c>
      <c r="J37" s="95">
        <f>'3_X'!J37+'4_ReX'!J36</f>
        <v>0</v>
      </c>
      <c r="K37" s="95">
        <f>'3_X'!K37+'4_ReX'!K36</f>
        <v>0</v>
      </c>
      <c r="L37" s="95">
        <f>'3_X'!L37+'4_ReX'!L36</f>
        <v>0</v>
      </c>
      <c r="M37" s="95">
        <f>'3_X'!M37+'4_ReX'!M36</f>
        <v>0</v>
      </c>
      <c r="N37" s="95">
        <f>'3_X'!N37+'4_ReX'!N36</f>
        <v>0</v>
      </c>
      <c r="O37" s="95">
        <f>'3_X'!O37+'4_ReX'!O36</f>
        <v>0</v>
      </c>
      <c r="P37" s="95">
        <f>'3_X'!P37+'4_ReX'!P36</f>
        <v>0</v>
      </c>
      <c r="Q37" s="95">
        <f>'3_X'!Q37+'4_ReX'!Q36</f>
        <v>0</v>
      </c>
      <c r="R37" s="95">
        <f>'3_X'!R37+'4_ReX'!R36</f>
        <v>0</v>
      </c>
      <c r="S37" s="95">
        <f>'3_X'!S37+'4_ReX'!S36</f>
        <v>0</v>
      </c>
      <c r="T37" s="95">
        <f>'3_X'!T37+'4_ReX'!T36</f>
        <v>0</v>
      </c>
      <c r="U37" s="95">
        <f>'3_X'!U37+'4_ReX'!U36</f>
        <v>0</v>
      </c>
      <c r="V37" s="95">
        <f>'3_X'!V37+'4_ReX'!V36</f>
        <v>0</v>
      </c>
      <c r="W37" s="95">
        <f>'3_X'!W37+'4_ReX'!W36</f>
        <v>0</v>
      </c>
      <c r="X37" s="95">
        <f>'3_X'!X37+'4_ReX'!X36</f>
        <v>13087.8</v>
      </c>
    </row>
    <row r="38" spans="1:24" x14ac:dyDescent="0.2">
      <c r="A38" s="79" t="s">
        <v>156</v>
      </c>
      <c r="B38" s="95">
        <f>'3_X'!B38+'4_ReX'!B37</f>
        <v>0</v>
      </c>
      <c r="C38" s="95">
        <f>'3_X'!C38+'4_ReX'!C37</f>
        <v>0</v>
      </c>
      <c r="D38" s="95">
        <f>'3_X'!D38+'4_ReX'!D37</f>
        <v>0</v>
      </c>
      <c r="E38" s="95">
        <f>'3_X'!E38+'4_ReX'!E37</f>
        <v>0</v>
      </c>
      <c r="F38" s="95">
        <f>'3_X'!F38+'4_ReX'!F37</f>
        <v>528.20000000000005</v>
      </c>
      <c r="G38" s="95">
        <f>'3_X'!G38+'4_ReX'!G37</f>
        <v>0</v>
      </c>
      <c r="H38" s="95">
        <f>'3_X'!H38+'4_ReX'!H37</f>
        <v>0</v>
      </c>
      <c r="I38" s="95">
        <f>'3_X'!I38+'4_ReX'!I37</f>
        <v>0</v>
      </c>
      <c r="J38" s="95">
        <f>'3_X'!J38+'4_ReX'!J37</f>
        <v>0</v>
      </c>
      <c r="K38" s="95">
        <f>'3_X'!K38+'4_ReX'!K37</f>
        <v>0</v>
      </c>
      <c r="L38" s="95">
        <f>'3_X'!L38+'4_ReX'!L37</f>
        <v>0</v>
      </c>
      <c r="M38" s="95">
        <f>'3_X'!M38+'4_ReX'!M37</f>
        <v>0</v>
      </c>
      <c r="N38" s="95">
        <f>'3_X'!N38+'4_ReX'!N37</f>
        <v>0</v>
      </c>
      <c r="O38" s="95">
        <f>'3_X'!O38+'4_ReX'!O37</f>
        <v>0</v>
      </c>
      <c r="P38" s="95">
        <f>'3_X'!P38+'4_ReX'!P37</f>
        <v>0</v>
      </c>
      <c r="Q38" s="95">
        <f>'3_X'!Q38+'4_ReX'!Q37</f>
        <v>13000</v>
      </c>
      <c r="R38" s="95">
        <f>'3_X'!R38+'4_ReX'!R37</f>
        <v>25000</v>
      </c>
      <c r="S38" s="95">
        <f>'3_X'!S38+'4_ReX'!S37</f>
        <v>0</v>
      </c>
      <c r="T38" s="95">
        <f>'3_X'!T38+'4_ReX'!T37</f>
        <v>0</v>
      </c>
      <c r="U38" s="95">
        <f>'3_X'!U38+'4_ReX'!U37</f>
        <v>0</v>
      </c>
      <c r="V38" s="95">
        <f>'3_X'!V38+'4_ReX'!V37</f>
        <v>0</v>
      </c>
      <c r="W38" s="95">
        <f>'3_X'!W38+'4_ReX'!W37</f>
        <v>0</v>
      </c>
      <c r="X38" s="95">
        <f>'3_X'!X38+'4_ReX'!X37</f>
        <v>38528.199999999997</v>
      </c>
    </row>
    <row r="39" spans="1:24" x14ac:dyDescent="0.2">
      <c r="A39" s="79" t="s">
        <v>157</v>
      </c>
      <c r="B39" s="95">
        <f>'3_X'!B39+'4_ReX'!B38</f>
        <v>0</v>
      </c>
      <c r="C39" s="95">
        <f>'3_X'!C39+'4_ReX'!C38</f>
        <v>0</v>
      </c>
      <c r="D39" s="95">
        <f>'3_X'!D39+'4_ReX'!D38</f>
        <v>0</v>
      </c>
      <c r="E39" s="95">
        <f>'3_X'!E39+'4_ReX'!E38</f>
        <v>0</v>
      </c>
      <c r="F39" s="95">
        <f>'3_X'!F39+'4_ReX'!F38</f>
        <v>28605.720000000005</v>
      </c>
      <c r="G39" s="95">
        <f>'3_X'!G39+'4_ReX'!G38</f>
        <v>0</v>
      </c>
      <c r="H39" s="95">
        <f>'3_X'!H39+'4_ReX'!H38</f>
        <v>0</v>
      </c>
      <c r="I39" s="95">
        <f>'3_X'!I39+'4_ReX'!I38</f>
        <v>0</v>
      </c>
      <c r="J39" s="95">
        <f>'3_X'!J39+'4_ReX'!J38</f>
        <v>0</v>
      </c>
      <c r="K39" s="95">
        <f>'3_X'!K39+'4_ReX'!K38</f>
        <v>0</v>
      </c>
      <c r="L39" s="95">
        <f>'3_X'!L39+'4_ReX'!L38</f>
        <v>0</v>
      </c>
      <c r="M39" s="95">
        <f>'3_X'!M39+'4_ReX'!M38</f>
        <v>0</v>
      </c>
      <c r="N39" s="95">
        <f>'3_X'!N39+'4_ReX'!N38</f>
        <v>0</v>
      </c>
      <c r="O39" s="95">
        <f>'3_X'!O39+'4_ReX'!O38</f>
        <v>0</v>
      </c>
      <c r="P39" s="95">
        <f>'3_X'!P39+'4_ReX'!P38</f>
        <v>222</v>
      </c>
      <c r="Q39" s="95">
        <f>'3_X'!Q39+'4_ReX'!Q38</f>
        <v>200</v>
      </c>
      <c r="R39" s="95">
        <f>'3_X'!R39+'4_ReX'!R38</f>
        <v>0</v>
      </c>
      <c r="S39" s="95">
        <f>'3_X'!S39+'4_ReX'!S38</f>
        <v>0</v>
      </c>
      <c r="T39" s="95">
        <f>'3_X'!T39+'4_ReX'!T38</f>
        <v>0</v>
      </c>
      <c r="U39" s="95">
        <f>'3_X'!U39+'4_ReX'!U38</f>
        <v>0</v>
      </c>
      <c r="V39" s="95">
        <f>'3_X'!V39+'4_ReX'!V38</f>
        <v>0</v>
      </c>
      <c r="W39" s="95">
        <f>'3_X'!W39+'4_ReX'!W38</f>
        <v>70</v>
      </c>
      <c r="X39" s="95">
        <f>'3_X'!X39+'4_ReX'!X38</f>
        <v>29097.720000000005</v>
      </c>
    </row>
    <row r="40" spans="1:24" x14ac:dyDescent="0.2">
      <c r="A40" s="79" t="s">
        <v>0</v>
      </c>
      <c r="B40" s="95">
        <f>'3_X'!B40+'4_ReX'!B39</f>
        <v>0</v>
      </c>
      <c r="C40" s="95">
        <f>'3_X'!C40+'4_ReX'!C39</f>
        <v>0</v>
      </c>
      <c r="D40" s="95">
        <f>'3_X'!D40+'4_ReX'!D39</f>
        <v>0</v>
      </c>
      <c r="E40" s="95">
        <f>'3_X'!E40+'4_ReX'!E39</f>
        <v>0</v>
      </c>
      <c r="F40" s="95">
        <f>'3_X'!F40+'4_ReX'!F39</f>
        <v>54133.2</v>
      </c>
      <c r="G40" s="95">
        <f>'3_X'!G40+'4_ReX'!G39</f>
        <v>0</v>
      </c>
      <c r="H40" s="95">
        <f>'3_X'!H40+'4_ReX'!H39</f>
        <v>0</v>
      </c>
      <c r="I40" s="95">
        <f>'3_X'!I40+'4_ReX'!I39</f>
        <v>0</v>
      </c>
      <c r="J40" s="95">
        <f>'3_X'!J40+'4_ReX'!J39</f>
        <v>0</v>
      </c>
      <c r="K40" s="95">
        <f>'3_X'!K40+'4_ReX'!K39</f>
        <v>0</v>
      </c>
      <c r="L40" s="95">
        <f>'3_X'!L40+'4_ReX'!L39</f>
        <v>0</v>
      </c>
      <c r="M40" s="95">
        <f>'3_X'!M40+'4_ReX'!M39</f>
        <v>0</v>
      </c>
      <c r="N40" s="95">
        <f>'3_X'!N40+'4_ReX'!N39</f>
        <v>0</v>
      </c>
      <c r="O40" s="95">
        <f>'3_X'!O40+'4_ReX'!O39</f>
        <v>0</v>
      </c>
      <c r="P40" s="95">
        <f>'3_X'!P40+'4_ReX'!P39</f>
        <v>0</v>
      </c>
      <c r="Q40" s="95">
        <f>'3_X'!Q40+'4_ReX'!Q39</f>
        <v>7320</v>
      </c>
      <c r="R40" s="95">
        <f>'3_X'!R40+'4_ReX'!R39</f>
        <v>100</v>
      </c>
      <c r="S40" s="95">
        <f>'3_X'!S40+'4_ReX'!S39</f>
        <v>0</v>
      </c>
      <c r="T40" s="95">
        <f>'3_X'!T40+'4_ReX'!T39</f>
        <v>0</v>
      </c>
      <c r="U40" s="95">
        <f>'3_X'!U40+'4_ReX'!U39</f>
        <v>0</v>
      </c>
      <c r="V40" s="95">
        <f>'3_X'!V40+'4_ReX'!V39</f>
        <v>0</v>
      </c>
      <c r="W40" s="95">
        <f>'3_X'!W40+'4_ReX'!W39</f>
        <v>40</v>
      </c>
      <c r="X40" s="95">
        <f>'3_X'!X40+'4_ReX'!X39</f>
        <v>61593.2</v>
      </c>
    </row>
    <row r="41" spans="1:24" x14ac:dyDescent="0.2">
      <c r="A41" s="79" t="s">
        <v>194</v>
      </c>
      <c r="B41" s="95">
        <f>'3_X'!B41+'4_ReX'!B40</f>
        <v>0</v>
      </c>
      <c r="C41" s="95">
        <f>'3_X'!C41+'4_ReX'!C40</f>
        <v>0</v>
      </c>
      <c r="D41" s="95">
        <f>'3_X'!D41+'4_ReX'!D40</f>
        <v>0</v>
      </c>
      <c r="E41" s="95">
        <f>'3_X'!E41+'4_ReX'!E40</f>
        <v>0</v>
      </c>
      <c r="F41" s="95">
        <f>'3_X'!F41+'4_ReX'!F40</f>
        <v>24165.24</v>
      </c>
      <c r="G41" s="95">
        <f>'3_X'!G41+'4_ReX'!G40</f>
        <v>0</v>
      </c>
      <c r="H41" s="95">
        <f>'3_X'!H41+'4_ReX'!H40</f>
        <v>0</v>
      </c>
      <c r="I41" s="95">
        <f>'3_X'!I41+'4_ReX'!I40</f>
        <v>0</v>
      </c>
      <c r="J41" s="95">
        <f>'3_X'!J41+'4_ReX'!J40</f>
        <v>0</v>
      </c>
      <c r="K41" s="95">
        <f>'3_X'!K41+'4_ReX'!K40</f>
        <v>0</v>
      </c>
      <c r="L41" s="95">
        <f>'3_X'!L41+'4_ReX'!L40</f>
        <v>0</v>
      </c>
      <c r="M41" s="95">
        <f>'3_X'!M41+'4_ReX'!M40</f>
        <v>0</v>
      </c>
      <c r="N41" s="95">
        <f>'3_X'!N41+'4_ReX'!N40</f>
        <v>0</v>
      </c>
      <c r="O41" s="95">
        <f>'3_X'!O41+'4_ReX'!O40</f>
        <v>0</v>
      </c>
      <c r="P41" s="95">
        <f>'3_X'!P41+'4_ReX'!P40</f>
        <v>0</v>
      </c>
      <c r="Q41" s="95">
        <f>'3_X'!Q41+'4_ReX'!Q40</f>
        <v>350</v>
      </c>
      <c r="R41" s="95">
        <f>'3_X'!R41+'4_ReX'!R40</f>
        <v>0</v>
      </c>
      <c r="S41" s="95">
        <f>'3_X'!S41+'4_ReX'!S40</f>
        <v>250</v>
      </c>
      <c r="T41" s="95">
        <f>'3_X'!T41+'4_ReX'!T40</f>
        <v>0</v>
      </c>
      <c r="U41" s="95">
        <f>'3_X'!U41+'4_ReX'!U40</f>
        <v>0</v>
      </c>
      <c r="V41" s="95">
        <f>'3_X'!V41+'4_ReX'!V40</f>
        <v>0</v>
      </c>
      <c r="W41" s="95">
        <f>'3_X'!W41+'4_ReX'!W40</f>
        <v>1210</v>
      </c>
      <c r="X41" s="95">
        <f>'3_X'!X41+'4_ReX'!X40</f>
        <v>25975.24</v>
      </c>
    </row>
    <row r="42" spans="1:24" x14ac:dyDescent="0.2">
      <c r="A42" s="79" t="s">
        <v>195</v>
      </c>
      <c r="B42" s="95">
        <f>'3_X'!B42+'4_ReX'!B41</f>
        <v>0</v>
      </c>
      <c r="C42" s="95">
        <f>'3_X'!C42+'4_ReX'!C41</f>
        <v>0</v>
      </c>
      <c r="D42" s="95">
        <f>'3_X'!D42+'4_ReX'!D41</f>
        <v>0</v>
      </c>
      <c r="E42" s="95">
        <f>'3_X'!E42+'4_ReX'!E41</f>
        <v>0</v>
      </c>
      <c r="F42" s="95">
        <f>'3_X'!F42+'4_ReX'!F41</f>
        <v>34048.080000000002</v>
      </c>
      <c r="G42" s="95">
        <f>'3_X'!G42+'4_ReX'!G41</f>
        <v>0</v>
      </c>
      <c r="H42" s="95">
        <f>'3_X'!H42+'4_ReX'!H41</f>
        <v>0</v>
      </c>
      <c r="I42" s="95">
        <f>'3_X'!I42+'4_ReX'!I41</f>
        <v>0</v>
      </c>
      <c r="J42" s="95">
        <f>'3_X'!J42+'4_ReX'!J41</f>
        <v>0</v>
      </c>
      <c r="K42" s="95">
        <f>'3_X'!K42+'4_ReX'!K41</f>
        <v>0</v>
      </c>
      <c r="L42" s="95">
        <f>'3_X'!L42+'4_ReX'!L41</f>
        <v>0</v>
      </c>
      <c r="M42" s="95">
        <f>'3_X'!M42+'4_ReX'!M41</f>
        <v>0</v>
      </c>
      <c r="N42" s="95">
        <f>'3_X'!N42+'4_ReX'!N41</f>
        <v>0</v>
      </c>
      <c r="O42" s="95">
        <f>'3_X'!O42+'4_ReX'!O41</f>
        <v>0</v>
      </c>
      <c r="P42" s="95">
        <f>'3_X'!P42+'4_ReX'!P41</f>
        <v>0</v>
      </c>
      <c r="Q42" s="95">
        <f>'3_X'!Q42+'4_ReX'!Q41</f>
        <v>3100</v>
      </c>
      <c r="R42" s="95">
        <f>'3_X'!R42+'4_ReX'!R41</f>
        <v>0</v>
      </c>
      <c r="S42" s="95">
        <f>'3_X'!S42+'4_ReX'!S41</f>
        <v>0</v>
      </c>
      <c r="T42" s="95">
        <f>'3_X'!T42+'4_ReX'!T41</f>
        <v>0</v>
      </c>
      <c r="U42" s="95">
        <f>'3_X'!U42+'4_ReX'!U41</f>
        <v>0</v>
      </c>
      <c r="V42" s="95">
        <f>'3_X'!V42+'4_ReX'!V41</f>
        <v>0</v>
      </c>
      <c r="W42" s="95">
        <f>'3_X'!W42+'4_ReX'!W41</f>
        <v>0</v>
      </c>
      <c r="X42" s="95">
        <f>'3_X'!X42+'4_ReX'!X41</f>
        <v>37148.080000000002</v>
      </c>
    </row>
    <row r="43" spans="1:24" x14ac:dyDescent="0.2">
      <c r="A43" s="79" t="s">
        <v>201</v>
      </c>
      <c r="B43" s="95">
        <f>'3_X'!B43+'4_ReX'!B42</f>
        <v>0</v>
      </c>
      <c r="C43" s="95">
        <f>'3_X'!C43+'4_ReX'!C42</f>
        <v>0</v>
      </c>
      <c r="D43" s="95">
        <f>'3_X'!D43+'4_ReX'!D42</f>
        <v>0</v>
      </c>
      <c r="E43" s="95">
        <f>'3_X'!E43+'4_ReX'!E42</f>
        <v>50</v>
      </c>
      <c r="F43" s="95">
        <f>'3_X'!F43+'4_ReX'!F42</f>
        <v>52264.08</v>
      </c>
      <c r="G43" s="95">
        <f>'3_X'!G43+'4_ReX'!G42</f>
        <v>0</v>
      </c>
      <c r="H43" s="95">
        <f>'3_X'!H43+'4_ReX'!H42</f>
        <v>0</v>
      </c>
      <c r="I43" s="95">
        <f>'3_X'!I43+'4_ReX'!I42</f>
        <v>0</v>
      </c>
      <c r="J43" s="95">
        <f>'3_X'!J43+'4_ReX'!J42</f>
        <v>0</v>
      </c>
      <c r="K43" s="95">
        <f>'3_X'!K43+'4_ReX'!K42</f>
        <v>0</v>
      </c>
      <c r="L43" s="95">
        <f>'3_X'!L43+'4_ReX'!L42</f>
        <v>0</v>
      </c>
      <c r="M43" s="95">
        <f>'3_X'!M43+'4_ReX'!M42</f>
        <v>0</v>
      </c>
      <c r="N43" s="95">
        <f>'3_X'!N43+'4_ReX'!N42</f>
        <v>0</v>
      </c>
      <c r="O43" s="95">
        <f>'3_X'!O43+'4_ReX'!O42</f>
        <v>0</v>
      </c>
      <c r="P43" s="95">
        <f>'3_X'!P43+'4_ReX'!P42</f>
        <v>0</v>
      </c>
      <c r="Q43" s="95">
        <f>'3_X'!Q43+'4_ReX'!Q42</f>
        <v>0</v>
      </c>
      <c r="R43" s="95">
        <f>'3_X'!R43+'4_ReX'!R42</f>
        <v>0</v>
      </c>
      <c r="S43" s="95">
        <f>'3_X'!S43+'4_ReX'!S42</f>
        <v>0</v>
      </c>
      <c r="T43" s="95">
        <f>'3_X'!T43+'4_ReX'!T42</f>
        <v>0</v>
      </c>
      <c r="U43" s="95">
        <f>'3_X'!U43+'4_ReX'!U42</f>
        <v>0</v>
      </c>
      <c r="V43" s="95">
        <f>'3_X'!V43+'4_ReX'!V42</f>
        <v>0</v>
      </c>
      <c r="W43" s="95">
        <f>'3_X'!W43+'4_ReX'!W42</f>
        <v>0</v>
      </c>
      <c r="X43" s="95">
        <f>'3_X'!X43+'4_ReX'!X42</f>
        <v>52314.080000000002</v>
      </c>
    </row>
    <row r="44" spans="1:24" x14ac:dyDescent="0.2">
      <c r="A44" s="102" t="s">
        <v>206</v>
      </c>
      <c r="B44" s="95">
        <f>'3_X'!B44+'4_ReX'!B43</f>
        <v>0</v>
      </c>
      <c r="C44" s="95">
        <f>'3_X'!C44+'4_ReX'!C43</f>
        <v>0</v>
      </c>
      <c r="D44" s="95">
        <f>'3_X'!D44+'4_ReX'!D43</f>
        <v>0</v>
      </c>
      <c r="E44" s="95">
        <f>'3_X'!E44+'4_ReX'!E43</f>
        <v>0</v>
      </c>
      <c r="F44" s="95">
        <f>'3_X'!F44+'4_ReX'!F43</f>
        <v>29921.200000000004</v>
      </c>
      <c r="G44" s="95">
        <f>'3_X'!G44+'4_ReX'!G43</f>
        <v>0</v>
      </c>
      <c r="H44" s="95">
        <f>'3_X'!H44+'4_ReX'!H43</f>
        <v>0</v>
      </c>
      <c r="I44" s="95">
        <f>'3_X'!I44+'4_ReX'!I43</f>
        <v>0</v>
      </c>
      <c r="J44" s="95">
        <f>'3_X'!J44+'4_ReX'!J43</f>
        <v>0</v>
      </c>
      <c r="K44" s="95">
        <f>'3_X'!K44+'4_ReX'!K43</f>
        <v>0</v>
      </c>
      <c r="L44" s="95">
        <f>'3_X'!L44+'4_ReX'!L43</f>
        <v>0</v>
      </c>
      <c r="M44" s="95">
        <f>'3_X'!M44+'4_ReX'!M43</f>
        <v>0</v>
      </c>
      <c r="N44" s="95">
        <f>'3_X'!N44+'4_ReX'!N43</f>
        <v>0</v>
      </c>
      <c r="O44" s="95">
        <f>'3_X'!O44+'4_ReX'!O43</f>
        <v>0</v>
      </c>
      <c r="P44" s="95">
        <f>'3_X'!P44+'4_ReX'!P43</f>
        <v>0</v>
      </c>
      <c r="Q44" s="95">
        <f>'3_X'!Q44+'4_ReX'!Q43</f>
        <v>50</v>
      </c>
      <c r="R44" s="95">
        <f>'3_X'!R44+'4_ReX'!R43</f>
        <v>0</v>
      </c>
      <c r="S44" s="95">
        <f>'3_X'!S44+'4_ReX'!S43</f>
        <v>0</v>
      </c>
      <c r="T44" s="95">
        <f>'3_X'!T44+'4_ReX'!T43</f>
        <v>0</v>
      </c>
      <c r="U44" s="95">
        <f>'3_X'!U44+'4_ReX'!U43</f>
        <v>0</v>
      </c>
      <c r="V44" s="95">
        <f>'3_X'!V44+'4_ReX'!V43</f>
        <v>0</v>
      </c>
      <c r="W44" s="95">
        <f>'3_X'!W44+'4_ReX'!W43</f>
        <v>0</v>
      </c>
      <c r="X44" s="95">
        <f>'3_X'!X44+'4_ReX'!X43</f>
        <v>29971.200000000004</v>
      </c>
    </row>
    <row r="45" spans="1:24" x14ac:dyDescent="0.2">
      <c r="A45" s="102" t="s">
        <v>207</v>
      </c>
      <c r="B45" s="95">
        <f>'3_X'!B45+'4_ReX'!B44</f>
        <v>0</v>
      </c>
      <c r="C45" s="95">
        <f>'3_X'!C45+'4_ReX'!C44</f>
        <v>0</v>
      </c>
      <c r="D45" s="95">
        <f>'3_X'!D45+'4_ReX'!D44</f>
        <v>0</v>
      </c>
      <c r="E45" s="95">
        <f>'3_X'!E45+'4_ReX'!E44</f>
        <v>0</v>
      </c>
      <c r="F45" s="95">
        <f>'3_X'!F45+'4_ReX'!F44</f>
        <v>37288.68</v>
      </c>
      <c r="G45" s="95">
        <f>'3_X'!G45+'4_ReX'!G44</f>
        <v>500</v>
      </c>
      <c r="H45" s="95">
        <f>'3_X'!H45+'4_ReX'!H44</f>
        <v>0</v>
      </c>
      <c r="I45" s="95">
        <f>'3_X'!I45+'4_ReX'!I44</f>
        <v>0</v>
      </c>
      <c r="J45" s="95">
        <f>'3_X'!J45+'4_ReX'!J44</f>
        <v>0</v>
      </c>
      <c r="K45" s="95">
        <f>'3_X'!K45+'4_ReX'!K44</f>
        <v>0</v>
      </c>
      <c r="L45" s="95">
        <f>'3_X'!L45+'4_ReX'!L44</f>
        <v>0</v>
      </c>
      <c r="M45" s="95">
        <f>'3_X'!M45+'4_ReX'!M44</f>
        <v>0</v>
      </c>
      <c r="N45" s="95">
        <f>'3_X'!N45+'4_ReX'!N44</f>
        <v>0</v>
      </c>
      <c r="O45" s="95">
        <f>'3_X'!O45+'4_ReX'!O44</f>
        <v>0</v>
      </c>
      <c r="P45" s="95">
        <f>'3_X'!P45+'4_ReX'!P44</f>
        <v>1895.24</v>
      </c>
      <c r="Q45" s="95">
        <f>'3_X'!Q45+'4_ReX'!Q44</f>
        <v>1560</v>
      </c>
      <c r="R45" s="95">
        <f>'3_X'!R45+'4_ReX'!R44</f>
        <v>550</v>
      </c>
      <c r="S45" s="95">
        <f>'3_X'!S45+'4_ReX'!S44</f>
        <v>250</v>
      </c>
      <c r="T45" s="95">
        <f>'3_X'!T45+'4_ReX'!T44</f>
        <v>0</v>
      </c>
      <c r="U45" s="95">
        <f>'3_X'!U45+'4_ReX'!U44</f>
        <v>0</v>
      </c>
      <c r="V45" s="95">
        <f>'3_X'!V45+'4_ReX'!V44</f>
        <v>0</v>
      </c>
      <c r="W45" s="95">
        <f>'3_X'!W45+'4_ReX'!W44</f>
        <v>300</v>
      </c>
      <c r="X45" s="95">
        <f>'3_X'!X45+'4_ReX'!X44</f>
        <v>42343.92</v>
      </c>
    </row>
    <row r="46" spans="1:24" x14ac:dyDescent="0.2">
      <c r="A46" s="102" t="s">
        <v>208</v>
      </c>
      <c r="B46" s="95">
        <f>'3_X'!B46+'4_ReX'!B45</f>
        <v>0</v>
      </c>
      <c r="C46" s="95">
        <f>'3_X'!C46+'4_ReX'!C45</f>
        <v>0</v>
      </c>
      <c r="D46" s="95">
        <f>'3_X'!D46+'4_ReX'!D45</f>
        <v>0</v>
      </c>
      <c r="E46" s="95">
        <f>'3_X'!E46+'4_ReX'!E45</f>
        <v>0</v>
      </c>
      <c r="F46" s="95">
        <f>'3_X'!F46+'4_ReX'!F45</f>
        <v>28783.920000000002</v>
      </c>
      <c r="G46" s="95">
        <f>'3_X'!G46+'4_ReX'!G45</f>
        <v>0</v>
      </c>
      <c r="H46" s="95">
        <f>'3_X'!H46+'4_ReX'!H45</f>
        <v>0</v>
      </c>
      <c r="I46" s="95">
        <f>'3_X'!I46+'4_ReX'!I45</f>
        <v>0</v>
      </c>
      <c r="J46" s="95">
        <f>'3_X'!J46+'4_ReX'!J45</f>
        <v>0</v>
      </c>
      <c r="K46" s="95">
        <f>'3_X'!K46+'4_ReX'!K45</f>
        <v>0</v>
      </c>
      <c r="L46" s="95">
        <f>'3_X'!L46+'4_ReX'!L45</f>
        <v>0</v>
      </c>
      <c r="M46" s="95">
        <f>'3_X'!M46+'4_ReX'!M45</f>
        <v>0</v>
      </c>
      <c r="N46" s="95">
        <f>'3_X'!N46+'4_ReX'!N45</f>
        <v>50</v>
      </c>
      <c r="O46" s="95">
        <f>'3_X'!O46+'4_ReX'!O45</f>
        <v>0</v>
      </c>
      <c r="P46" s="95">
        <f>'3_X'!P46+'4_ReX'!P45</f>
        <v>1170</v>
      </c>
      <c r="Q46" s="95">
        <f>'3_X'!Q46+'4_ReX'!Q45</f>
        <v>120</v>
      </c>
      <c r="R46" s="95">
        <f>'3_X'!R46+'4_ReX'!R45</f>
        <v>545</v>
      </c>
      <c r="S46" s="95">
        <f>'3_X'!S46+'4_ReX'!S45</f>
        <v>300</v>
      </c>
      <c r="T46" s="95">
        <f>'3_X'!T46+'4_ReX'!T45</f>
        <v>0</v>
      </c>
      <c r="U46" s="95">
        <f>'3_X'!U46+'4_ReX'!U45</f>
        <v>0</v>
      </c>
      <c r="V46" s="95">
        <f>'3_X'!V46+'4_ReX'!V45</f>
        <v>0</v>
      </c>
      <c r="W46" s="95">
        <f>'3_X'!W46+'4_ReX'!W45</f>
        <v>0</v>
      </c>
      <c r="X46" s="95">
        <f>'3_X'!X46+'4_ReX'!X45</f>
        <v>30968.920000000002</v>
      </c>
    </row>
    <row r="47" spans="1:24" x14ac:dyDescent="0.2">
      <c r="A47" s="102" t="s">
        <v>209</v>
      </c>
      <c r="B47" s="95">
        <f>'3_X'!B47+'4_ReX'!B46</f>
        <v>0</v>
      </c>
      <c r="C47" s="95">
        <f>'3_X'!C47+'4_ReX'!C46</f>
        <v>0</v>
      </c>
      <c r="D47" s="95">
        <f>'3_X'!D47+'4_ReX'!D46</f>
        <v>0</v>
      </c>
      <c r="E47" s="95">
        <f>'3_X'!E47+'4_ReX'!E46</f>
        <v>0</v>
      </c>
      <c r="F47" s="95">
        <f>'3_X'!F47+'4_ReX'!F46</f>
        <v>21193.600000000002</v>
      </c>
      <c r="G47" s="95">
        <f>'3_X'!G47+'4_ReX'!G46</f>
        <v>0</v>
      </c>
      <c r="H47" s="95">
        <f>'3_X'!H47+'4_ReX'!H46</f>
        <v>0</v>
      </c>
      <c r="I47" s="95">
        <f>'3_X'!I47+'4_ReX'!I46</f>
        <v>0</v>
      </c>
      <c r="J47" s="95">
        <f>'3_X'!J47+'4_ReX'!J46</f>
        <v>0</v>
      </c>
      <c r="K47" s="95">
        <f>'3_X'!K47+'4_ReX'!K46</f>
        <v>0</v>
      </c>
      <c r="L47" s="95">
        <f>'3_X'!L47+'4_ReX'!L46</f>
        <v>0</v>
      </c>
      <c r="M47" s="95">
        <f>'3_X'!M47+'4_ReX'!M46</f>
        <v>0</v>
      </c>
      <c r="N47" s="95">
        <f>'3_X'!N47+'4_ReX'!N46</f>
        <v>0</v>
      </c>
      <c r="O47" s="95">
        <f>'3_X'!O47+'4_ReX'!O46</f>
        <v>0</v>
      </c>
      <c r="P47" s="95">
        <f>'3_X'!P47+'4_ReX'!P46</f>
        <v>350</v>
      </c>
      <c r="Q47" s="95">
        <f>'3_X'!Q47+'4_ReX'!Q46</f>
        <v>490</v>
      </c>
      <c r="R47" s="95">
        <f>'3_X'!R47+'4_ReX'!R46</f>
        <v>0</v>
      </c>
      <c r="S47" s="95">
        <f>'3_X'!S47+'4_ReX'!S46</f>
        <v>0</v>
      </c>
      <c r="T47" s="95">
        <f>'3_X'!T47+'4_ReX'!T46</f>
        <v>0</v>
      </c>
      <c r="U47" s="95">
        <f>'3_X'!U47+'4_ReX'!U46</f>
        <v>200</v>
      </c>
      <c r="V47" s="95">
        <f>'3_X'!V47+'4_ReX'!V46</f>
        <v>0</v>
      </c>
      <c r="W47" s="95">
        <f>'3_X'!W47+'4_ReX'!W46</f>
        <v>500</v>
      </c>
      <c r="X47" s="95">
        <f>'3_X'!X47+'4_ReX'!X46</f>
        <v>22733.600000000002</v>
      </c>
    </row>
    <row r="48" spans="1:24" x14ac:dyDescent="0.2">
      <c r="A48" s="81">
        <v>2020</v>
      </c>
      <c r="B48" s="95">
        <f t="shared" ref="B48:K48" si="6">SUM(B49:B60)</f>
        <v>900</v>
      </c>
      <c r="C48" s="95">
        <f t="shared" si="6"/>
        <v>900</v>
      </c>
      <c r="D48" s="95">
        <f t="shared" si="6"/>
        <v>0</v>
      </c>
      <c r="E48" s="95">
        <f t="shared" si="6"/>
        <v>1640</v>
      </c>
      <c r="F48" s="95">
        <f t="shared" si="6"/>
        <v>47980.68</v>
      </c>
      <c r="G48" s="95">
        <f t="shared" si="6"/>
        <v>650</v>
      </c>
      <c r="H48" s="95">
        <f t="shared" si="6"/>
        <v>3178</v>
      </c>
      <c r="I48" s="95">
        <f t="shared" si="6"/>
        <v>0</v>
      </c>
      <c r="J48" s="95">
        <f t="shared" si="6"/>
        <v>0</v>
      </c>
      <c r="K48" s="95">
        <f t="shared" si="6"/>
        <v>0</v>
      </c>
      <c r="L48" s="95">
        <f t="shared" ref="L48:V48" si="7">SUM(L49:L60)</f>
        <v>0</v>
      </c>
      <c r="M48" s="95">
        <f t="shared" si="7"/>
        <v>0</v>
      </c>
      <c r="N48" s="95">
        <f t="shared" si="7"/>
        <v>0</v>
      </c>
      <c r="O48" s="95">
        <f t="shared" si="7"/>
        <v>0</v>
      </c>
      <c r="P48" s="95">
        <f>SUM(P49:P60)</f>
        <v>8043</v>
      </c>
      <c r="Q48" s="95">
        <f>SUM(Q49:Q60)</f>
        <v>1251</v>
      </c>
      <c r="R48" s="95">
        <f>SUM(R49:R60)</f>
        <v>2000</v>
      </c>
      <c r="S48" s="95">
        <f t="shared" si="7"/>
        <v>0</v>
      </c>
      <c r="T48" s="95">
        <f>SUM(T49:T60)</f>
        <v>0</v>
      </c>
      <c r="U48" s="95">
        <f>SUM(U49:U60)</f>
        <v>0</v>
      </c>
      <c r="V48" s="95">
        <f t="shared" si="7"/>
        <v>0</v>
      </c>
      <c r="W48" s="95">
        <f>SUM(W49:W60)</f>
        <v>2939</v>
      </c>
      <c r="X48" s="95">
        <f>SUM(X49:X60)</f>
        <v>69481.679999999993</v>
      </c>
    </row>
    <row r="49" spans="1:25" x14ac:dyDescent="0.2">
      <c r="A49" s="79" t="s">
        <v>154</v>
      </c>
      <c r="B49" s="95">
        <f>'3_X'!B49+'4_ReX'!B48</f>
        <v>0</v>
      </c>
      <c r="C49" s="95">
        <f>'3_X'!C49+'4_ReX'!C48</f>
        <v>0</v>
      </c>
      <c r="D49" s="95">
        <f>'3_X'!D49+'4_ReX'!D48</f>
        <v>0</v>
      </c>
      <c r="E49" s="95">
        <f>'3_X'!E49+'4_ReX'!E48</f>
        <v>0</v>
      </c>
      <c r="F49" s="95">
        <f>'3_X'!F49+'4_ReX'!F48</f>
        <v>19532.04</v>
      </c>
      <c r="G49" s="95">
        <f>'3_X'!G49+'4_ReX'!G48</f>
        <v>0</v>
      </c>
      <c r="H49" s="95">
        <f>'3_X'!H49+'4_ReX'!H48</f>
        <v>0</v>
      </c>
      <c r="I49" s="95">
        <f>'3_X'!I49+'4_ReX'!I48</f>
        <v>0</v>
      </c>
      <c r="J49" s="95">
        <f>'3_X'!J49+'4_ReX'!J48</f>
        <v>0</v>
      </c>
      <c r="K49" s="95">
        <f>'3_X'!K49+'4_ReX'!K48</f>
        <v>0</v>
      </c>
      <c r="L49" s="95">
        <f>'3_X'!L49+'4_ReX'!L48</f>
        <v>0</v>
      </c>
      <c r="M49" s="95">
        <f>'3_X'!M49+'4_ReX'!M48</f>
        <v>0</v>
      </c>
      <c r="N49" s="95">
        <f>'3_X'!N49+'4_ReX'!N48</f>
        <v>0</v>
      </c>
      <c r="O49" s="95">
        <f>'3_X'!O49+'4_ReX'!O48</f>
        <v>0</v>
      </c>
      <c r="P49" s="95">
        <f>'3_X'!P49+'4_ReX'!P48</f>
        <v>0</v>
      </c>
      <c r="Q49" s="95">
        <f>'3_X'!Q49+'4_ReX'!Q48</f>
        <v>0</v>
      </c>
      <c r="R49" s="95">
        <f>'3_X'!R49+'4_ReX'!R48</f>
        <v>0</v>
      </c>
      <c r="S49" s="95">
        <f>'3_X'!S49+'4_ReX'!S48</f>
        <v>0</v>
      </c>
      <c r="T49" s="95">
        <f>'3_X'!T49+'4_ReX'!T48</f>
        <v>0</v>
      </c>
      <c r="U49" s="95">
        <f>'3_X'!U49+'4_ReX'!U48</f>
        <v>0</v>
      </c>
      <c r="V49" s="95">
        <f>'3_X'!V49+'4_ReX'!V48</f>
        <v>0</v>
      </c>
      <c r="W49" s="95">
        <f>'3_X'!W49+'4_ReX'!W48</f>
        <v>0</v>
      </c>
      <c r="X49" s="95">
        <f>'3_X'!X49+'4_ReX'!X48</f>
        <v>19532.04</v>
      </c>
      <c r="Y49" s="9" t="b">
        <f>X49='1_BOT'!D46</f>
        <v>1</v>
      </c>
    </row>
    <row r="50" spans="1:25" x14ac:dyDescent="0.2">
      <c r="A50" s="79" t="s">
        <v>155</v>
      </c>
      <c r="B50" s="95">
        <f>'3_X'!B50+'4_ReX'!B49</f>
        <v>900</v>
      </c>
      <c r="C50" s="95">
        <f>'3_X'!C50+'4_ReX'!C49</f>
        <v>900</v>
      </c>
      <c r="D50" s="95">
        <f>'3_X'!D50+'4_ReX'!D49</f>
        <v>0</v>
      </c>
      <c r="E50" s="95">
        <f>'3_X'!E50+'4_ReX'!E49</f>
        <v>1640</v>
      </c>
      <c r="F50" s="95">
        <f>'3_X'!F50+'4_ReX'!F49</f>
        <v>11114.400000000001</v>
      </c>
      <c r="G50" s="95">
        <f>'3_X'!G50+'4_ReX'!G49</f>
        <v>0</v>
      </c>
      <c r="H50" s="95">
        <f>'3_X'!H50+'4_ReX'!H49</f>
        <v>0</v>
      </c>
      <c r="I50" s="95">
        <f>'3_X'!I50+'4_ReX'!I49</f>
        <v>0</v>
      </c>
      <c r="J50" s="95">
        <f>'3_X'!J50+'4_ReX'!J49</f>
        <v>0</v>
      </c>
      <c r="K50" s="95">
        <f>'3_X'!K50+'4_ReX'!K49</f>
        <v>0</v>
      </c>
      <c r="L50" s="95">
        <f>'3_X'!L50+'4_ReX'!L49</f>
        <v>0</v>
      </c>
      <c r="M50" s="95">
        <f>'3_X'!M50+'4_ReX'!M49</f>
        <v>0</v>
      </c>
      <c r="N50" s="95">
        <f>'3_X'!N50+'4_ReX'!N49</f>
        <v>0</v>
      </c>
      <c r="O50" s="95">
        <f>'3_X'!O50+'4_ReX'!O49</f>
        <v>0</v>
      </c>
      <c r="P50" s="95">
        <f>'3_X'!P50+'4_ReX'!P49</f>
        <v>352</v>
      </c>
      <c r="Q50" s="95">
        <f>'3_X'!Q50+'4_ReX'!Q49</f>
        <v>100</v>
      </c>
      <c r="R50" s="95">
        <f>'3_X'!R50+'4_ReX'!R49</f>
        <v>0</v>
      </c>
      <c r="S50" s="95">
        <f>'3_X'!S50+'4_ReX'!S49</f>
        <v>0</v>
      </c>
      <c r="T50" s="95">
        <f>'3_X'!T50+'4_ReX'!T49</f>
        <v>0</v>
      </c>
      <c r="U50" s="95">
        <f>'3_X'!U50+'4_ReX'!U49</f>
        <v>0</v>
      </c>
      <c r="V50" s="95">
        <f>'3_X'!V50+'4_ReX'!V49</f>
        <v>0</v>
      </c>
      <c r="W50" s="95">
        <f>'3_X'!W50+'4_ReX'!W49</f>
        <v>2289</v>
      </c>
      <c r="X50" s="95">
        <f>'3_X'!X50+'4_ReX'!X49</f>
        <v>17295.400000000001</v>
      </c>
      <c r="Y50" s="39" t="b">
        <f>X50='1_BOT'!D47</f>
        <v>1</v>
      </c>
    </row>
    <row r="51" spans="1:25" x14ac:dyDescent="0.2">
      <c r="A51" s="79" t="s">
        <v>156</v>
      </c>
      <c r="B51" s="95">
        <f>'3_X'!B51+'4_ReX'!B50</f>
        <v>0</v>
      </c>
      <c r="C51" s="95">
        <f>'3_X'!C51+'4_ReX'!C50</f>
        <v>0</v>
      </c>
      <c r="D51" s="95">
        <f>'3_X'!D51+'4_ReX'!D50</f>
        <v>0</v>
      </c>
      <c r="E51" s="95">
        <f>'3_X'!E51+'4_ReX'!E50</f>
        <v>0</v>
      </c>
      <c r="F51" s="95">
        <f>'3_X'!F51+'4_ReX'!F50</f>
        <v>5364.4800000000005</v>
      </c>
      <c r="G51" s="95">
        <f>'3_X'!G51+'4_ReX'!G50</f>
        <v>0</v>
      </c>
      <c r="H51" s="95">
        <f>'3_X'!H51+'4_ReX'!H50</f>
        <v>0</v>
      </c>
      <c r="I51" s="95">
        <f>'3_X'!I51+'4_ReX'!I50</f>
        <v>0</v>
      </c>
      <c r="J51" s="95">
        <f>'3_X'!J51+'4_ReX'!J50</f>
        <v>0</v>
      </c>
      <c r="K51" s="95">
        <f>'3_X'!K51+'4_ReX'!K50</f>
        <v>0</v>
      </c>
      <c r="L51" s="95">
        <f>'3_X'!L51+'4_ReX'!L50</f>
        <v>0</v>
      </c>
      <c r="M51" s="95">
        <f>'3_X'!M51+'4_ReX'!M50</f>
        <v>0</v>
      </c>
      <c r="N51" s="95">
        <f>'3_X'!N51+'4_ReX'!N50</f>
        <v>0</v>
      </c>
      <c r="O51" s="95">
        <f>'3_X'!O51+'4_ReX'!O50</f>
        <v>0</v>
      </c>
      <c r="P51" s="95">
        <f>'3_X'!P51+'4_ReX'!P50</f>
        <v>57</v>
      </c>
      <c r="Q51" s="95">
        <f>'3_X'!Q51+'4_ReX'!Q50</f>
        <v>1</v>
      </c>
      <c r="R51" s="95">
        <f>'3_X'!R51+'4_ReX'!R50</f>
        <v>1500</v>
      </c>
      <c r="S51" s="95">
        <f>'3_X'!S51+'4_ReX'!S50</f>
        <v>0</v>
      </c>
      <c r="T51" s="95">
        <f>'3_X'!T51+'4_ReX'!T50</f>
        <v>0</v>
      </c>
      <c r="U51" s="95">
        <f>'3_X'!U51+'4_ReX'!U50</f>
        <v>0</v>
      </c>
      <c r="V51" s="95">
        <f>'3_X'!V51+'4_ReX'!V50</f>
        <v>0</v>
      </c>
      <c r="W51" s="95">
        <f>'3_X'!W51+'4_ReX'!W50</f>
        <v>0</v>
      </c>
      <c r="X51" s="95">
        <f>'3_X'!X51+'4_ReX'!X50</f>
        <v>6922.4800000000005</v>
      </c>
      <c r="Y51" s="39" t="b">
        <f>X51='1_BOT'!D48</f>
        <v>1</v>
      </c>
    </row>
    <row r="52" spans="1:25" x14ac:dyDescent="0.2">
      <c r="A52" s="79" t="s">
        <v>157</v>
      </c>
      <c r="B52" s="95">
        <f>'3_X'!B52+'4_ReX'!B51</f>
        <v>0</v>
      </c>
      <c r="C52" s="95">
        <f>'3_X'!C52+'4_ReX'!C51</f>
        <v>0</v>
      </c>
      <c r="D52" s="95">
        <f>'3_X'!D52+'4_ReX'!D51</f>
        <v>0</v>
      </c>
      <c r="E52" s="95">
        <f>'3_X'!E52+'4_ReX'!E51</f>
        <v>0</v>
      </c>
      <c r="F52" s="95">
        <f>'3_X'!F52+'4_ReX'!F51</f>
        <v>0</v>
      </c>
      <c r="G52" s="95">
        <f>'3_X'!G52+'4_ReX'!G51</f>
        <v>0</v>
      </c>
      <c r="H52" s="95">
        <f>'3_X'!H52+'4_ReX'!H51</f>
        <v>0</v>
      </c>
      <c r="I52" s="95">
        <f>'3_X'!I52+'4_ReX'!I51</f>
        <v>0</v>
      </c>
      <c r="J52" s="95">
        <f>'3_X'!J52+'4_ReX'!J51</f>
        <v>0</v>
      </c>
      <c r="K52" s="95">
        <f>'3_X'!K52+'4_ReX'!K51</f>
        <v>0</v>
      </c>
      <c r="L52" s="95">
        <f>'3_X'!L52+'4_ReX'!L51</f>
        <v>0</v>
      </c>
      <c r="M52" s="95">
        <f>'3_X'!M52+'4_ReX'!M51</f>
        <v>0</v>
      </c>
      <c r="N52" s="95">
        <f>'3_X'!N52+'4_ReX'!N51</f>
        <v>0</v>
      </c>
      <c r="O52" s="95">
        <f>'3_X'!O52+'4_ReX'!O51</f>
        <v>0</v>
      </c>
      <c r="P52" s="95">
        <f>'3_X'!P52+'4_ReX'!P51</f>
        <v>0</v>
      </c>
      <c r="Q52" s="95">
        <f>'3_X'!Q52+'4_ReX'!Q51</f>
        <v>0</v>
      </c>
      <c r="R52" s="95">
        <f>'3_X'!R52+'4_ReX'!R51</f>
        <v>0</v>
      </c>
      <c r="S52" s="95">
        <f>'3_X'!S52+'4_ReX'!S51</f>
        <v>0</v>
      </c>
      <c r="T52" s="95">
        <f>'3_X'!T52+'4_ReX'!T51</f>
        <v>0</v>
      </c>
      <c r="U52" s="95">
        <f>'3_X'!U52+'4_ReX'!U51</f>
        <v>0</v>
      </c>
      <c r="V52" s="95">
        <f>'3_X'!V52+'4_ReX'!V51</f>
        <v>0</v>
      </c>
      <c r="W52" s="95">
        <f>'3_X'!W52+'4_ReX'!W51</f>
        <v>0</v>
      </c>
      <c r="X52" s="95">
        <f>'3_X'!X52+'4_ReX'!X51</f>
        <v>0</v>
      </c>
      <c r="Y52" s="39" t="b">
        <f>X52='1_BOT'!D49</f>
        <v>1</v>
      </c>
    </row>
    <row r="53" spans="1:25" x14ac:dyDescent="0.2">
      <c r="A53" s="79" t="s">
        <v>0</v>
      </c>
      <c r="B53" s="95">
        <f>'3_X'!B53+'4_ReX'!B52</f>
        <v>0</v>
      </c>
      <c r="C53" s="95">
        <f>'3_X'!C53+'4_ReX'!C52</f>
        <v>0</v>
      </c>
      <c r="D53" s="95">
        <f>'3_X'!D53+'4_ReX'!D52</f>
        <v>0</v>
      </c>
      <c r="E53" s="95">
        <f>'3_X'!E53+'4_ReX'!E52</f>
        <v>0</v>
      </c>
      <c r="F53" s="95">
        <f>'3_X'!F53+'4_ReX'!F52</f>
        <v>0</v>
      </c>
      <c r="G53" s="95">
        <f>'3_X'!G53+'4_ReX'!G52</f>
        <v>0</v>
      </c>
      <c r="H53" s="95">
        <f>'3_X'!H53+'4_ReX'!H52</f>
        <v>0</v>
      </c>
      <c r="I53" s="95">
        <f>'3_X'!I53+'4_ReX'!I52</f>
        <v>0</v>
      </c>
      <c r="J53" s="95">
        <f>'3_X'!J53+'4_ReX'!J52</f>
        <v>0</v>
      </c>
      <c r="K53" s="95">
        <f>'3_X'!K53+'4_ReX'!K52</f>
        <v>0</v>
      </c>
      <c r="L53" s="95">
        <f>'3_X'!L53+'4_ReX'!L52</f>
        <v>0</v>
      </c>
      <c r="M53" s="95">
        <f>'3_X'!M53+'4_ReX'!M52</f>
        <v>0</v>
      </c>
      <c r="N53" s="95">
        <f>'3_X'!N53+'4_ReX'!N52</f>
        <v>0</v>
      </c>
      <c r="O53" s="95">
        <f>'3_X'!O53+'4_ReX'!O52</f>
        <v>0</v>
      </c>
      <c r="P53" s="95">
        <f>'3_X'!P53+'4_ReX'!P52</f>
        <v>0</v>
      </c>
      <c r="Q53" s="95">
        <f>'3_X'!Q53+'4_ReX'!Q52</f>
        <v>0</v>
      </c>
      <c r="R53" s="95">
        <f>'3_X'!R53+'4_ReX'!R52</f>
        <v>0</v>
      </c>
      <c r="S53" s="95">
        <f>'3_X'!S53+'4_ReX'!S52</f>
        <v>0</v>
      </c>
      <c r="T53" s="95">
        <f>'3_X'!T53+'4_ReX'!T52</f>
        <v>0</v>
      </c>
      <c r="U53" s="95">
        <f>'3_X'!U53+'4_ReX'!U52</f>
        <v>0</v>
      </c>
      <c r="V53" s="95">
        <f>'3_X'!V53+'4_ReX'!V52</f>
        <v>0</v>
      </c>
      <c r="W53" s="95">
        <f>'3_X'!W53+'4_ReX'!W52</f>
        <v>0</v>
      </c>
      <c r="X53" s="95">
        <f>'3_X'!X53+'4_ReX'!X52</f>
        <v>0</v>
      </c>
      <c r="Y53" s="39" t="b">
        <f>X53='1_BOT'!D50</f>
        <v>1</v>
      </c>
    </row>
    <row r="54" spans="1:25" x14ac:dyDescent="0.2">
      <c r="A54" s="79" t="s">
        <v>194</v>
      </c>
      <c r="B54" s="95">
        <f>'3_X'!B54+'4_ReX'!B53</f>
        <v>0</v>
      </c>
      <c r="C54" s="95">
        <f>'3_X'!C54+'4_ReX'!C53</f>
        <v>0</v>
      </c>
      <c r="D54" s="95">
        <f>'3_X'!D54+'4_ReX'!D53</f>
        <v>0</v>
      </c>
      <c r="E54" s="95">
        <f>'3_X'!E54+'4_ReX'!E53</f>
        <v>0</v>
      </c>
      <c r="F54" s="95">
        <f>'3_X'!F54+'4_ReX'!F53</f>
        <v>0</v>
      </c>
      <c r="G54" s="95">
        <f>'3_X'!G54+'4_ReX'!G53</f>
        <v>650</v>
      </c>
      <c r="H54" s="95">
        <f>'3_X'!H54+'4_ReX'!H53</f>
        <v>3178</v>
      </c>
      <c r="I54" s="95">
        <f>'3_X'!I54+'4_ReX'!I53</f>
        <v>0</v>
      </c>
      <c r="J54" s="95">
        <f>'3_X'!J54+'4_ReX'!J53</f>
        <v>0</v>
      </c>
      <c r="K54" s="95">
        <f>'3_X'!K54+'4_ReX'!K53</f>
        <v>0</v>
      </c>
      <c r="L54" s="95">
        <f>'3_X'!L54+'4_ReX'!L53</f>
        <v>0</v>
      </c>
      <c r="M54" s="95">
        <f>'3_X'!M54+'4_ReX'!M53</f>
        <v>0</v>
      </c>
      <c r="N54" s="95">
        <f>'3_X'!N54+'4_ReX'!N53</f>
        <v>0</v>
      </c>
      <c r="O54" s="95">
        <f>'3_X'!O54+'4_ReX'!O53</f>
        <v>0</v>
      </c>
      <c r="P54" s="95">
        <f>'3_X'!P54+'4_ReX'!P53</f>
        <v>6329</v>
      </c>
      <c r="Q54" s="95">
        <f>'3_X'!Q54+'4_ReX'!Q53</f>
        <v>400</v>
      </c>
      <c r="R54" s="95">
        <f>'3_X'!R54+'4_ReX'!R53</f>
        <v>500</v>
      </c>
      <c r="S54" s="95">
        <f>'3_X'!S54+'4_ReX'!S53</f>
        <v>0</v>
      </c>
      <c r="T54" s="95">
        <f>'3_X'!T54+'4_ReX'!T53</f>
        <v>0</v>
      </c>
      <c r="U54" s="95">
        <f>'3_X'!U54+'4_ReX'!U53</f>
        <v>0</v>
      </c>
      <c r="V54" s="95">
        <f>'3_X'!V54+'4_ReX'!V53</f>
        <v>0</v>
      </c>
      <c r="W54" s="95">
        <f>'3_X'!W54+'4_ReX'!W53</f>
        <v>0</v>
      </c>
      <c r="X54" s="95">
        <f>'3_X'!X54+'4_ReX'!X53</f>
        <v>11057</v>
      </c>
      <c r="Y54" s="39" t="b">
        <f>X54='1_BOT'!D51</f>
        <v>1</v>
      </c>
    </row>
    <row r="55" spans="1:25" s="39" customFormat="1" x14ac:dyDescent="0.2">
      <c r="A55" s="79" t="s">
        <v>195</v>
      </c>
      <c r="B55" s="95">
        <f>'3_X'!B55+'4_ReX'!B54</f>
        <v>0</v>
      </c>
      <c r="C55" s="95">
        <f>'3_X'!C55+'4_ReX'!C54</f>
        <v>0</v>
      </c>
      <c r="D55" s="95">
        <f>'3_X'!D55+'4_ReX'!D54</f>
        <v>0</v>
      </c>
      <c r="E55" s="95">
        <f>'3_X'!E55+'4_ReX'!E54</f>
        <v>0</v>
      </c>
      <c r="F55" s="95">
        <f>'3_X'!F55+'4_ReX'!F54</f>
        <v>0</v>
      </c>
      <c r="G55" s="95">
        <f>'3_X'!G55+'4_ReX'!G54</f>
        <v>0</v>
      </c>
      <c r="H55" s="95">
        <f>'3_X'!H55+'4_ReX'!H54</f>
        <v>0</v>
      </c>
      <c r="I55" s="95">
        <f>'3_X'!I55+'4_ReX'!I54</f>
        <v>0</v>
      </c>
      <c r="J55" s="95">
        <f>'3_X'!J55+'4_ReX'!J54</f>
        <v>0</v>
      </c>
      <c r="K55" s="95">
        <f>'3_X'!K55+'4_ReX'!K54</f>
        <v>0</v>
      </c>
      <c r="L55" s="95">
        <f>'3_X'!L55+'4_ReX'!L54</f>
        <v>0</v>
      </c>
      <c r="M55" s="95">
        <f>'3_X'!M55+'4_ReX'!M54</f>
        <v>0</v>
      </c>
      <c r="N55" s="95">
        <f>'3_X'!N55+'4_ReX'!N54</f>
        <v>0</v>
      </c>
      <c r="O55" s="95">
        <f>'3_X'!O55+'4_ReX'!O54</f>
        <v>0</v>
      </c>
      <c r="P55" s="95">
        <f>'3_X'!P55+'4_ReX'!P54</f>
        <v>0</v>
      </c>
      <c r="Q55" s="95">
        <f>'3_X'!Q55+'4_ReX'!Q54</f>
        <v>150</v>
      </c>
      <c r="R55" s="95">
        <f>'3_X'!R55+'4_ReX'!R54</f>
        <v>0</v>
      </c>
      <c r="S55" s="95">
        <f>'3_X'!S55+'4_ReX'!S54</f>
        <v>0</v>
      </c>
      <c r="T55" s="95">
        <f>'3_X'!T55+'4_ReX'!T54</f>
        <v>0</v>
      </c>
      <c r="U55" s="95">
        <f>'3_X'!U55+'4_ReX'!U54</f>
        <v>0</v>
      </c>
      <c r="V55" s="95">
        <f>'3_X'!V55+'4_ReX'!V54</f>
        <v>0</v>
      </c>
      <c r="W55" s="95">
        <f>'3_X'!W55+'4_ReX'!W54</f>
        <v>0</v>
      </c>
      <c r="X55" s="95">
        <f>'3_X'!X55+'4_ReX'!X54</f>
        <v>150</v>
      </c>
      <c r="Y55" s="39" t="b">
        <f>X55='1_BOT'!D52</f>
        <v>1</v>
      </c>
    </row>
    <row r="56" spans="1:25" s="39" customFormat="1" x14ac:dyDescent="0.2">
      <c r="A56" s="79" t="s">
        <v>201</v>
      </c>
      <c r="B56" s="95">
        <f>'3_X'!B56+'4_ReX'!B55</f>
        <v>0</v>
      </c>
      <c r="C56" s="95">
        <f>'3_X'!C56+'4_ReX'!C55</f>
        <v>0</v>
      </c>
      <c r="D56" s="95">
        <f>'3_X'!D56+'4_ReX'!D55</f>
        <v>0</v>
      </c>
      <c r="E56" s="95">
        <f>'3_X'!E56+'4_ReX'!E55</f>
        <v>0</v>
      </c>
      <c r="F56" s="95">
        <f>'3_X'!F56+'4_ReX'!F55</f>
        <v>270.60000000000002</v>
      </c>
      <c r="G56" s="95">
        <f>'3_X'!G56+'4_ReX'!G55</f>
        <v>0</v>
      </c>
      <c r="H56" s="95">
        <f>'3_X'!H56+'4_ReX'!H55</f>
        <v>0</v>
      </c>
      <c r="I56" s="95">
        <f>'3_X'!I56+'4_ReX'!I55</f>
        <v>0</v>
      </c>
      <c r="J56" s="95">
        <f>'3_X'!J56+'4_ReX'!J55</f>
        <v>0</v>
      </c>
      <c r="K56" s="95">
        <f>'3_X'!K56+'4_ReX'!K55</f>
        <v>0</v>
      </c>
      <c r="L56" s="95">
        <f>'3_X'!L56+'4_ReX'!L55</f>
        <v>0</v>
      </c>
      <c r="M56" s="95">
        <f>'3_X'!M56+'4_ReX'!M55</f>
        <v>0</v>
      </c>
      <c r="N56" s="95">
        <f>'3_X'!N56+'4_ReX'!N55</f>
        <v>0</v>
      </c>
      <c r="O56" s="95">
        <f>'3_X'!O56+'4_ReX'!O55</f>
        <v>0</v>
      </c>
      <c r="P56" s="95">
        <f>'3_X'!P56+'4_ReX'!P55</f>
        <v>0</v>
      </c>
      <c r="Q56" s="95">
        <f>'3_X'!Q56+'4_ReX'!Q55</f>
        <v>0</v>
      </c>
      <c r="R56" s="95">
        <f>'3_X'!R56+'4_ReX'!R55</f>
        <v>0</v>
      </c>
      <c r="S56" s="95">
        <f>'3_X'!S56+'4_ReX'!S55</f>
        <v>0</v>
      </c>
      <c r="T56" s="95">
        <f>'3_X'!T56+'4_ReX'!T55</f>
        <v>0</v>
      </c>
      <c r="U56" s="95">
        <f>'3_X'!U56+'4_ReX'!U55</f>
        <v>0</v>
      </c>
      <c r="V56" s="95">
        <f>'3_X'!V56+'4_ReX'!V55</f>
        <v>0</v>
      </c>
      <c r="W56" s="95">
        <f>'3_X'!W56+'4_ReX'!W55</f>
        <v>0</v>
      </c>
      <c r="X56" s="95">
        <f>'3_X'!X56+'4_ReX'!X55</f>
        <v>270.60000000000002</v>
      </c>
      <c r="Y56" s="39" t="b">
        <f>X56='1_BOT'!D53</f>
        <v>1</v>
      </c>
    </row>
    <row r="57" spans="1:25" s="39" customFormat="1" x14ac:dyDescent="0.2">
      <c r="A57" s="79" t="s">
        <v>206</v>
      </c>
      <c r="B57" s="95">
        <f>'3_X'!B57+'4_ReX'!B56</f>
        <v>0</v>
      </c>
      <c r="C57" s="95">
        <f>'3_X'!C57+'4_ReX'!C56</f>
        <v>0</v>
      </c>
      <c r="D57" s="95">
        <f>'3_X'!D57+'4_ReX'!D56</f>
        <v>0</v>
      </c>
      <c r="E57" s="95">
        <f>'3_X'!E57+'4_ReX'!E56</f>
        <v>0</v>
      </c>
      <c r="F57" s="95">
        <f>'3_X'!F57+'4_ReX'!F56</f>
        <v>4094.6400000000003</v>
      </c>
      <c r="G57" s="95">
        <f>'3_X'!G57+'4_ReX'!G56</f>
        <v>0</v>
      </c>
      <c r="H57" s="95">
        <f>'3_X'!H57+'4_ReX'!H56</f>
        <v>0</v>
      </c>
      <c r="I57" s="95">
        <f>'3_X'!I57+'4_ReX'!I56</f>
        <v>0</v>
      </c>
      <c r="J57" s="95">
        <f>'3_X'!J57+'4_ReX'!J56</f>
        <v>0</v>
      </c>
      <c r="K57" s="95">
        <f>'3_X'!K57+'4_ReX'!K56</f>
        <v>0</v>
      </c>
      <c r="L57" s="95">
        <f>'3_X'!L57+'4_ReX'!L56</f>
        <v>0</v>
      </c>
      <c r="M57" s="95">
        <f>'3_X'!M57+'4_ReX'!M56</f>
        <v>0</v>
      </c>
      <c r="N57" s="95">
        <f>'3_X'!N57+'4_ReX'!N56</f>
        <v>0</v>
      </c>
      <c r="O57" s="95">
        <f>'3_X'!O57+'4_ReX'!O56</f>
        <v>0</v>
      </c>
      <c r="P57" s="95">
        <f>'3_X'!P57+'4_ReX'!P56</f>
        <v>0</v>
      </c>
      <c r="Q57" s="95">
        <f>'3_X'!Q57+'4_ReX'!Q56</f>
        <v>0</v>
      </c>
      <c r="R57" s="95">
        <f>'3_X'!R57+'4_ReX'!R56</f>
        <v>0</v>
      </c>
      <c r="S57" s="95">
        <f>'3_X'!S57+'4_ReX'!S56</f>
        <v>0</v>
      </c>
      <c r="T57" s="95">
        <f>'3_X'!T57+'4_ReX'!T56</f>
        <v>0</v>
      </c>
      <c r="U57" s="95">
        <f>'3_X'!U57+'4_ReX'!U56</f>
        <v>0</v>
      </c>
      <c r="V57" s="95">
        <f>'3_X'!V57+'4_ReX'!V56</f>
        <v>0</v>
      </c>
      <c r="W57" s="95">
        <f>'3_X'!W57+'4_ReX'!W56</f>
        <v>0</v>
      </c>
      <c r="X57" s="95">
        <f>'3_X'!X57+'4_ReX'!X56</f>
        <v>4094.6400000000003</v>
      </c>
      <c r="Y57" s="39" t="b">
        <f>X57='1_BOT'!D54</f>
        <v>1</v>
      </c>
    </row>
    <row r="58" spans="1:25" x14ac:dyDescent="0.2">
      <c r="A58" s="102" t="s">
        <v>207</v>
      </c>
      <c r="B58" s="95">
        <f>'3_X'!B58+'4_ReX'!B57</f>
        <v>0</v>
      </c>
      <c r="C58" s="95">
        <f>'3_X'!C58+'4_ReX'!C57</f>
        <v>0</v>
      </c>
      <c r="D58" s="95">
        <f>'3_X'!D58+'4_ReX'!D57</f>
        <v>0</v>
      </c>
      <c r="E58" s="95">
        <f>'3_X'!E58+'4_ReX'!E57</f>
        <v>0</v>
      </c>
      <c r="F58" s="115">
        <f>'4_ReX'!F57+'3_X'!F58</f>
        <v>5986.2</v>
      </c>
      <c r="G58" s="95">
        <f>'3_X'!G58+'4_ReX'!G57</f>
        <v>0</v>
      </c>
      <c r="H58" s="95">
        <f>'3_X'!H58+'4_ReX'!H57</f>
        <v>0</v>
      </c>
      <c r="I58" s="95">
        <f>'3_X'!I58+'4_ReX'!I57</f>
        <v>0</v>
      </c>
      <c r="J58" s="95">
        <f>'3_X'!J58+'4_ReX'!J57</f>
        <v>0</v>
      </c>
      <c r="K58" s="95">
        <f>'3_X'!K58+'4_ReX'!K57</f>
        <v>0</v>
      </c>
      <c r="L58" s="95">
        <f>'3_X'!L58+'4_ReX'!L57</f>
        <v>0</v>
      </c>
      <c r="M58" s="95">
        <f>'3_X'!M58+'4_ReX'!M57</f>
        <v>0</v>
      </c>
      <c r="N58" s="95">
        <f>'3_X'!N58+'4_ReX'!N57</f>
        <v>0</v>
      </c>
      <c r="O58" s="95">
        <f>'3_X'!O58+'4_ReX'!O57</f>
        <v>0</v>
      </c>
      <c r="P58" s="95">
        <f>'3_X'!P58+'4_ReX'!P57</f>
        <v>0</v>
      </c>
      <c r="Q58" s="115">
        <f>'4_ReX'!Q57+'3_X'!Q58</f>
        <v>400</v>
      </c>
      <c r="R58" s="95">
        <f>'3_X'!R58+'4_ReX'!R57</f>
        <v>0</v>
      </c>
      <c r="S58" s="95">
        <f>'3_X'!S58+'4_ReX'!S57</f>
        <v>0</v>
      </c>
      <c r="T58" s="95">
        <f>'3_X'!T58+'4_ReX'!T57</f>
        <v>0</v>
      </c>
      <c r="U58" s="95">
        <f>'3_X'!U58+'4_ReX'!U57</f>
        <v>0</v>
      </c>
      <c r="V58" s="95">
        <f>'3_X'!V58+'4_ReX'!V57</f>
        <v>0</v>
      </c>
      <c r="W58" s="115">
        <f>'4_ReX'!W57+'3_X'!W58</f>
        <v>200</v>
      </c>
      <c r="X58" s="95">
        <f>'3_X'!X58+'4_ReX'!X57</f>
        <v>6586.2</v>
      </c>
      <c r="Y58" s="39" t="b">
        <f>X58='1_BOT'!D55</f>
        <v>1</v>
      </c>
    </row>
    <row r="59" spans="1:25" s="39" customFormat="1" x14ac:dyDescent="0.2">
      <c r="A59" s="102" t="s">
        <v>208</v>
      </c>
      <c r="B59" s="95">
        <f>'3_X'!B59+'4_ReX'!B58</f>
        <v>0</v>
      </c>
      <c r="C59" s="95">
        <f>'3_X'!C59+'4_ReX'!C58</f>
        <v>0</v>
      </c>
      <c r="D59" s="95">
        <f>'3_X'!D59+'4_ReX'!D58</f>
        <v>0</v>
      </c>
      <c r="E59" s="95">
        <f>'3_X'!E59+'4_ReX'!E58</f>
        <v>0</v>
      </c>
      <c r="F59" s="95">
        <f>'3_X'!F59+'4_ReX'!F58</f>
        <v>0</v>
      </c>
      <c r="G59" s="95">
        <f>'3_X'!G59+'4_ReX'!G58</f>
        <v>0</v>
      </c>
      <c r="H59" s="95">
        <f>'3_X'!H59+'4_ReX'!H58</f>
        <v>0</v>
      </c>
      <c r="I59" s="95">
        <f>'3_X'!I59+'4_ReX'!I58</f>
        <v>0</v>
      </c>
      <c r="J59" s="95">
        <f>'3_X'!J59+'4_ReX'!J58</f>
        <v>0</v>
      </c>
      <c r="K59" s="95">
        <f>'3_X'!K59+'4_ReX'!K58</f>
        <v>0</v>
      </c>
      <c r="L59" s="95">
        <f>'3_X'!L59+'4_ReX'!L58</f>
        <v>0</v>
      </c>
      <c r="M59" s="95">
        <f>'3_X'!M59+'4_ReX'!M58</f>
        <v>0</v>
      </c>
      <c r="N59" s="95">
        <f>'3_X'!N59+'4_ReX'!N58</f>
        <v>0</v>
      </c>
      <c r="O59" s="95">
        <f>'3_X'!O59+'4_ReX'!O58</f>
        <v>0</v>
      </c>
      <c r="P59" s="95">
        <f>'3_X'!P59+'4_ReX'!P58</f>
        <v>0</v>
      </c>
      <c r="Q59" s="95">
        <f>'3_X'!Q59+'4_ReX'!Q58</f>
        <v>0</v>
      </c>
      <c r="R59" s="95">
        <f>'3_X'!R59+'4_ReX'!R58</f>
        <v>0</v>
      </c>
      <c r="S59" s="95">
        <f>'3_X'!S59+'4_ReX'!S58</f>
        <v>0</v>
      </c>
      <c r="T59" s="95">
        <f>'3_X'!T59+'4_ReX'!T58</f>
        <v>0</v>
      </c>
      <c r="U59" s="95">
        <f>'3_X'!U59+'4_ReX'!U58</f>
        <v>0</v>
      </c>
      <c r="V59" s="95">
        <f>'3_X'!V59+'4_ReX'!V58</f>
        <v>0</v>
      </c>
      <c r="W59" s="95">
        <f>'3_X'!W59+'4_ReX'!W58</f>
        <v>0</v>
      </c>
      <c r="X59" s="95">
        <f>'3_X'!X59+'4_ReX'!X58</f>
        <v>0</v>
      </c>
      <c r="Y59" s="39" t="b">
        <f>X59='1_BOT'!D56</f>
        <v>1</v>
      </c>
    </row>
    <row r="60" spans="1:25" s="39" customFormat="1" x14ac:dyDescent="0.2">
      <c r="A60" s="102" t="s">
        <v>209</v>
      </c>
      <c r="B60" s="95">
        <f>'3_X'!B60+'4_ReX'!B59</f>
        <v>0</v>
      </c>
      <c r="C60" s="95">
        <f>'3_X'!C60+'4_ReX'!C59</f>
        <v>0</v>
      </c>
      <c r="D60" s="95">
        <f>'3_X'!D60+'4_ReX'!D59</f>
        <v>0</v>
      </c>
      <c r="E60" s="95">
        <f>'3_X'!E60+'4_ReX'!E59</f>
        <v>0</v>
      </c>
      <c r="F60" s="115">
        <f>'4_ReX'!F59+'3_X'!F60</f>
        <v>1618.32</v>
      </c>
      <c r="G60" s="95">
        <f>'3_X'!G60+'4_ReX'!G59</f>
        <v>0</v>
      </c>
      <c r="H60" s="95">
        <f>'3_X'!H60+'4_ReX'!H59</f>
        <v>0</v>
      </c>
      <c r="I60" s="95">
        <f>'3_X'!I60+'4_ReX'!I59</f>
        <v>0</v>
      </c>
      <c r="J60" s="95">
        <f>'3_X'!J60+'4_ReX'!J59</f>
        <v>0</v>
      </c>
      <c r="K60" s="95">
        <f>'3_X'!K60+'4_ReX'!K59</f>
        <v>0</v>
      </c>
      <c r="L60" s="95">
        <f>'3_X'!L60+'4_ReX'!L59</f>
        <v>0</v>
      </c>
      <c r="M60" s="95">
        <f>'3_X'!M60+'4_ReX'!M59</f>
        <v>0</v>
      </c>
      <c r="N60" s="95">
        <f>'3_X'!N60+'4_ReX'!N59</f>
        <v>0</v>
      </c>
      <c r="O60" s="95">
        <f>'3_X'!O60+'4_ReX'!O59</f>
        <v>0</v>
      </c>
      <c r="P60" s="115">
        <f>'4_ReX'!P59+'3_X'!P60</f>
        <v>1305</v>
      </c>
      <c r="Q60" s="115">
        <f>'4_ReX'!Q59+'3_X'!Q60</f>
        <v>200</v>
      </c>
      <c r="R60" s="95">
        <f>'3_X'!R60+'4_ReX'!R59</f>
        <v>0</v>
      </c>
      <c r="S60" s="95">
        <f>'3_X'!S60+'4_ReX'!S59</f>
        <v>0</v>
      </c>
      <c r="T60" s="95">
        <f>'3_X'!T60+'4_ReX'!T59</f>
        <v>0</v>
      </c>
      <c r="U60" s="95">
        <f>'3_X'!U60+'4_ReX'!U59</f>
        <v>0</v>
      </c>
      <c r="V60" s="95">
        <f>'3_X'!V60+'4_ReX'!V59</f>
        <v>0</v>
      </c>
      <c r="W60" s="115">
        <f>'4_ReX'!W59+'3_X'!W60</f>
        <v>450</v>
      </c>
      <c r="X60" s="95">
        <f>'3_X'!X60+'4_ReX'!X59</f>
        <v>3573.3199999999997</v>
      </c>
      <c r="Y60" s="39" t="b">
        <f>X60='1_BOT'!D57</f>
        <v>1</v>
      </c>
    </row>
    <row r="61" spans="1:25" s="39" customFormat="1" x14ac:dyDescent="0.2">
      <c r="A61" s="103"/>
      <c r="B61" s="115"/>
      <c r="C61" s="115"/>
      <c r="D61" s="115"/>
      <c r="E61" s="115"/>
    </row>
    <row r="62" spans="1:25" x14ac:dyDescent="0.2">
      <c r="A62" s="104" t="s">
        <v>126</v>
      </c>
      <c r="B62" s="105"/>
      <c r="C62" s="105"/>
      <c r="D62" s="105"/>
      <c r="E62" s="105"/>
    </row>
    <row r="63" spans="1:25" x14ac:dyDescent="0.2">
      <c r="A63" s="170" t="s">
        <v>202</v>
      </c>
      <c r="B63" s="171"/>
      <c r="C63" s="171"/>
      <c r="D63" s="171"/>
      <c r="E63" s="172"/>
    </row>
    <row r="64" spans="1:25" x14ac:dyDescent="0.2">
      <c r="A64" s="173" t="s">
        <v>139</v>
      </c>
      <c r="B64" s="171"/>
      <c r="C64" s="171"/>
      <c r="D64" s="171"/>
      <c r="E64" s="171"/>
    </row>
    <row r="65" spans="1:5" x14ac:dyDescent="0.2">
      <c r="A65" s="97"/>
      <c r="B65" s="97"/>
      <c r="C65" s="97"/>
      <c r="D65" s="97"/>
      <c r="E65" s="97"/>
    </row>
  </sheetData>
  <mergeCells count="7">
    <mergeCell ref="A63:E63"/>
    <mergeCell ref="A64:E64"/>
    <mergeCell ref="A1:A3"/>
    <mergeCell ref="B1:X1"/>
    <mergeCell ref="B2:X2"/>
    <mergeCell ref="B3:X3"/>
    <mergeCell ref="A4:A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V37"/>
  <sheetViews>
    <sheetView zoomScaleNormal="100" workbookViewId="0">
      <pane xSplit="1" ySplit="5" topLeftCell="B7" activePane="bottomRight" state="frozen"/>
      <selection pane="topRight" activeCell="B1" sqref="B1"/>
      <selection pane="bottomLeft" activeCell="A4" sqref="A4"/>
      <selection pane="bottomRight" activeCell="T30" sqref="T30"/>
    </sheetView>
  </sheetViews>
  <sheetFormatPr defaultRowHeight="15" x14ac:dyDescent="0.25"/>
  <cols>
    <col min="1" max="1" width="31.7109375" style="134" customWidth="1"/>
    <col min="2" max="3" width="7.5703125" style="134" bestFit="1" customWidth="1"/>
    <col min="4" max="5" width="6.5703125" style="134" bestFit="1" customWidth="1"/>
    <col min="6" max="9" width="7.5703125" style="134" bestFit="1" customWidth="1"/>
    <col min="10" max="10" width="8.5703125" style="134" customWidth="1"/>
    <col min="11" max="11" width="7.85546875" style="134" customWidth="1"/>
    <col min="12" max="12" width="8.7109375" style="134" bestFit="1" customWidth="1"/>
    <col min="13" max="13" width="6.42578125" style="134" customWidth="1"/>
    <col min="14" max="14" width="7.42578125" style="134" customWidth="1"/>
    <col min="15" max="16" width="6.42578125" style="134" customWidth="1"/>
    <col min="17" max="17" width="5.42578125" style="134" customWidth="1"/>
    <col min="18" max="26" width="6.42578125" style="134" customWidth="1"/>
    <col min="27" max="27" width="7.42578125" style="134" customWidth="1"/>
    <col min="28" max="28" width="6.42578125" style="134" customWidth="1"/>
    <col min="29" max="29" width="7.42578125" style="134" customWidth="1"/>
    <col min="30" max="36" width="6.42578125" style="134" customWidth="1"/>
    <col min="37" max="38" width="6.42578125" style="134" bestFit="1" customWidth="1"/>
    <col min="39" max="41" width="5.85546875" style="134" bestFit="1" customWidth="1"/>
    <col min="42" max="42" width="6.42578125" style="134" bestFit="1" customWidth="1"/>
    <col min="43" max="43" width="5.85546875" style="134" bestFit="1" customWidth="1"/>
    <col min="44" max="44" width="6.42578125" style="134" bestFit="1" customWidth="1"/>
    <col min="45" max="45" width="6.28515625" style="134" bestFit="1" customWidth="1"/>
    <col min="46" max="48" width="5.85546875" style="134" bestFit="1" customWidth="1"/>
    <col min="49" max="186" width="9.28515625" style="134"/>
    <col min="187" max="187" width="41" style="134" customWidth="1"/>
    <col min="188" max="194" width="9.28515625" style="134" customWidth="1"/>
    <col min="195" max="195" width="10.5703125" style="134" customWidth="1"/>
    <col min="196" max="206" width="9.28515625" style="134" customWidth="1"/>
    <col min="207" max="207" width="12.7109375" style="134" customWidth="1"/>
    <col min="208" max="208" width="13.28515625" style="134" customWidth="1"/>
    <col min="209" max="244" width="9.28515625" style="134" customWidth="1"/>
    <col min="245" max="250" width="11.28515625" style="134" customWidth="1"/>
    <col min="251" max="251" width="10.7109375" style="134" customWidth="1"/>
    <col min="252" max="442" width="9.28515625" style="134"/>
    <col min="443" max="443" width="41" style="134" customWidth="1"/>
    <col min="444" max="450" width="9.28515625" style="134" customWidth="1"/>
    <col min="451" max="451" width="10.5703125" style="134" customWidth="1"/>
    <col min="452" max="462" width="9.28515625" style="134" customWidth="1"/>
    <col min="463" max="463" width="12.7109375" style="134" customWidth="1"/>
    <col min="464" max="464" width="13.28515625" style="134" customWidth="1"/>
    <col min="465" max="500" width="9.28515625" style="134" customWidth="1"/>
    <col min="501" max="506" width="11.28515625" style="134" customWidth="1"/>
    <col min="507" max="507" width="10.7109375" style="134" customWidth="1"/>
    <col min="508" max="698" width="9.28515625" style="134"/>
    <col min="699" max="699" width="41" style="134" customWidth="1"/>
    <col min="700" max="706" width="9.28515625" style="134" customWidth="1"/>
    <col min="707" max="707" width="10.5703125" style="134" customWidth="1"/>
    <col min="708" max="718" width="9.28515625" style="134" customWidth="1"/>
    <col min="719" max="719" width="12.7109375" style="134" customWidth="1"/>
    <col min="720" max="720" width="13.28515625" style="134" customWidth="1"/>
    <col min="721" max="756" width="9.28515625" style="134" customWidth="1"/>
    <col min="757" max="762" width="11.28515625" style="134" customWidth="1"/>
    <col min="763" max="763" width="10.7109375" style="134" customWidth="1"/>
    <col min="764" max="954" width="9.28515625" style="134"/>
    <col min="955" max="955" width="41" style="134" customWidth="1"/>
    <col min="956" max="962" width="9.28515625" style="134" customWidth="1"/>
    <col min="963" max="963" width="10.5703125" style="134" customWidth="1"/>
    <col min="964" max="974" width="9.28515625" style="134" customWidth="1"/>
    <col min="975" max="975" width="12.7109375" style="134" customWidth="1"/>
    <col min="976" max="976" width="13.28515625" style="134" customWidth="1"/>
    <col min="977" max="1012" width="9.28515625" style="134" customWidth="1"/>
    <col min="1013" max="1018" width="11.28515625" style="134" customWidth="1"/>
    <col min="1019" max="1019" width="10.7109375" style="134" customWidth="1"/>
    <col min="1020" max="1210" width="9.28515625" style="134"/>
    <col min="1211" max="1211" width="41" style="134" customWidth="1"/>
    <col min="1212" max="1218" width="9.28515625" style="134" customWidth="1"/>
    <col min="1219" max="1219" width="10.5703125" style="134" customWidth="1"/>
    <col min="1220" max="1230" width="9.28515625" style="134" customWidth="1"/>
    <col min="1231" max="1231" width="12.7109375" style="134" customWidth="1"/>
    <col min="1232" max="1232" width="13.28515625" style="134" customWidth="1"/>
    <col min="1233" max="1268" width="9.28515625" style="134" customWidth="1"/>
    <col min="1269" max="1274" width="11.28515625" style="134" customWidth="1"/>
    <col min="1275" max="1275" width="10.7109375" style="134" customWidth="1"/>
    <col min="1276" max="1466" width="9.28515625" style="134"/>
    <col min="1467" max="1467" width="41" style="134" customWidth="1"/>
    <col min="1468" max="1474" width="9.28515625" style="134" customWidth="1"/>
    <col min="1475" max="1475" width="10.5703125" style="134" customWidth="1"/>
    <col min="1476" max="1486" width="9.28515625" style="134" customWidth="1"/>
    <col min="1487" max="1487" width="12.7109375" style="134" customWidth="1"/>
    <col min="1488" max="1488" width="13.28515625" style="134" customWidth="1"/>
    <col min="1489" max="1524" width="9.28515625" style="134" customWidth="1"/>
    <col min="1525" max="1530" width="11.28515625" style="134" customWidth="1"/>
    <col min="1531" max="1531" width="10.7109375" style="134" customWidth="1"/>
    <col min="1532" max="1722" width="9.28515625" style="134"/>
    <col min="1723" max="1723" width="41" style="134" customWidth="1"/>
    <col min="1724" max="1730" width="9.28515625" style="134" customWidth="1"/>
    <col min="1731" max="1731" width="10.5703125" style="134" customWidth="1"/>
    <col min="1732" max="1742" width="9.28515625" style="134" customWidth="1"/>
    <col min="1743" max="1743" width="12.7109375" style="134" customWidth="1"/>
    <col min="1744" max="1744" width="13.28515625" style="134" customWidth="1"/>
    <col min="1745" max="1780" width="9.28515625" style="134" customWidth="1"/>
    <col min="1781" max="1786" width="11.28515625" style="134" customWidth="1"/>
    <col min="1787" max="1787" width="10.7109375" style="134" customWidth="1"/>
    <col min="1788" max="1978" width="9.28515625" style="134"/>
    <col min="1979" max="1979" width="41" style="134" customWidth="1"/>
    <col min="1980" max="1986" width="9.28515625" style="134" customWidth="1"/>
    <col min="1987" max="1987" width="10.5703125" style="134" customWidth="1"/>
    <col min="1988" max="1998" width="9.28515625" style="134" customWidth="1"/>
    <col min="1999" max="1999" width="12.7109375" style="134" customWidth="1"/>
    <col min="2000" max="2000" width="13.28515625" style="134" customWidth="1"/>
    <col min="2001" max="2036" width="9.28515625" style="134" customWidth="1"/>
    <col min="2037" max="2042" width="11.28515625" style="134" customWidth="1"/>
    <col min="2043" max="2043" width="10.7109375" style="134" customWidth="1"/>
    <col min="2044" max="2234" width="9.28515625" style="134"/>
    <col min="2235" max="2235" width="41" style="134" customWidth="1"/>
    <col min="2236" max="2242" width="9.28515625" style="134" customWidth="1"/>
    <col min="2243" max="2243" width="10.5703125" style="134" customWidth="1"/>
    <col min="2244" max="2254" width="9.28515625" style="134" customWidth="1"/>
    <col min="2255" max="2255" width="12.7109375" style="134" customWidth="1"/>
    <col min="2256" max="2256" width="13.28515625" style="134" customWidth="1"/>
    <col min="2257" max="2292" width="9.28515625" style="134" customWidth="1"/>
    <col min="2293" max="2298" width="11.28515625" style="134" customWidth="1"/>
    <col min="2299" max="2299" width="10.7109375" style="134" customWidth="1"/>
    <col min="2300" max="2490" width="9.28515625" style="134"/>
    <col min="2491" max="2491" width="41" style="134" customWidth="1"/>
    <col min="2492" max="2498" width="9.28515625" style="134" customWidth="1"/>
    <col min="2499" max="2499" width="10.5703125" style="134" customWidth="1"/>
    <col min="2500" max="2510" width="9.28515625" style="134" customWidth="1"/>
    <col min="2511" max="2511" width="12.7109375" style="134" customWidth="1"/>
    <col min="2512" max="2512" width="13.28515625" style="134" customWidth="1"/>
    <col min="2513" max="2548" width="9.28515625" style="134" customWidth="1"/>
    <col min="2549" max="2554" width="11.28515625" style="134" customWidth="1"/>
    <col min="2555" max="2555" width="10.7109375" style="134" customWidth="1"/>
    <col min="2556" max="2746" width="9.28515625" style="134"/>
    <col min="2747" max="2747" width="41" style="134" customWidth="1"/>
    <col min="2748" max="2754" width="9.28515625" style="134" customWidth="1"/>
    <col min="2755" max="2755" width="10.5703125" style="134" customWidth="1"/>
    <col min="2756" max="2766" width="9.28515625" style="134" customWidth="1"/>
    <col min="2767" max="2767" width="12.7109375" style="134" customWidth="1"/>
    <col min="2768" max="2768" width="13.28515625" style="134" customWidth="1"/>
    <col min="2769" max="2804" width="9.28515625" style="134" customWidth="1"/>
    <col min="2805" max="2810" width="11.28515625" style="134" customWidth="1"/>
    <col min="2811" max="2811" width="10.7109375" style="134" customWidth="1"/>
    <col min="2812" max="3002" width="9.28515625" style="134"/>
    <col min="3003" max="3003" width="41" style="134" customWidth="1"/>
    <col min="3004" max="3010" width="9.28515625" style="134" customWidth="1"/>
    <col min="3011" max="3011" width="10.5703125" style="134" customWidth="1"/>
    <col min="3012" max="3022" width="9.28515625" style="134" customWidth="1"/>
    <col min="3023" max="3023" width="12.7109375" style="134" customWidth="1"/>
    <col min="3024" max="3024" width="13.28515625" style="134" customWidth="1"/>
    <col min="3025" max="3060" width="9.28515625" style="134" customWidth="1"/>
    <col min="3061" max="3066" width="11.28515625" style="134" customWidth="1"/>
    <col min="3067" max="3067" width="10.7109375" style="134" customWidth="1"/>
    <col min="3068" max="3258" width="9.28515625" style="134"/>
    <col min="3259" max="3259" width="41" style="134" customWidth="1"/>
    <col min="3260" max="3266" width="9.28515625" style="134" customWidth="1"/>
    <col min="3267" max="3267" width="10.5703125" style="134" customWidth="1"/>
    <col min="3268" max="3278" width="9.28515625" style="134" customWidth="1"/>
    <col min="3279" max="3279" width="12.7109375" style="134" customWidth="1"/>
    <col min="3280" max="3280" width="13.28515625" style="134" customWidth="1"/>
    <col min="3281" max="3316" width="9.28515625" style="134" customWidth="1"/>
    <col min="3317" max="3322" width="11.28515625" style="134" customWidth="1"/>
    <col min="3323" max="3323" width="10.7109375" style="134" customWidth="1"/>
    <col min="3324" max="3514" width="9.28515625" style="134"/>
    <col min="3515" max="3515" width="41" style="134" customWidth="1"/>
    <col min="3516" max="3522" width="9.28515625" style="134" customWidth="1"/>
    <col min="3523" max="3523" width="10.5703125" style="134" customWidth="1"/>
    <col min="3524" max="3534" width="9.28515625" style="134" customWidth="1"/>
    <col min="3535" max="3535" width="12.7109375" style="134" customWidth="1"/>
    <col min="3536" max="3536" width="13.28515625" style="134" customWidth="1"/>
    <col min="3537" max="3572" width="9.28515625" style="134" customWidth="1"/>
    <col min="3573" max="3578" width="11.28515625" style="134" customWidth="1"/>
    <col min="3579" max="3579" width="10.7109375" style="134" customWidth="1"/>
    <col min="3580" max="3770" width="9.28515625" style="134"/>
    <col min="3771" max="3771" width="41" style="134" customWidth="1"/>
    <col min="3772" max="3778" width="9.28515625" style="134" customWidth="1"/>
    <col min="3779" max="3779" width="10.5703125" style="134" customWidth="1"/>
    <col min="3780" max="3790" width="9.28515625" style="134" customWidth="1"/>
    <col min="3791" max="3791" width="12.7109375" style="134" customWidth="1"/>
    <col min="3792" max="3792" width="13.28515625" style="134" customWidth="1"/>
    <col min="3793" max="3828" width="9.28515625" style="134" customWidth="1"/>
    <col min="3829" max="3834" width="11.28515625" style="134" customWidth="1"/>
    <col min="3835" max="3835" width="10.7109375" style="134" customWidth="1"/>
    <col min="3836" max="4026" width="9.28515625" style="134"/>
    <col min="4027" max="4027" width="41" style="134" customWidth="1"/>
    <col min="4028" max="4034" width="9.28515625" style="134" customWidth="1"/>
    <col min="4035" max="4035" width="10.5703125" style="134" customWidth="1"/>
    <col min="4036" max="4046" width="9.28515625" style="134" customWidth="1"/>
    <col min="4047" max="4047" width="12.7109375" style="134" customWidth="1"/>
    <col min="4048" max="4048" width="13.28515625" style="134" customWidth="1"/>
    <col min="4049" max="4084" width="9.28515625" style="134" customWidth="1"/>
    <col min="4085" max="4090" width="11.28515625" style="134" customWidth="1"/>
    <col min="4091" max="4091" width="10.7109375" style="134" customWidth="1"/>
    <col min="4092" max="4282" width="9.28515625" style="134"/>
    <col min="4283" max="4283" width="41" style="134" customWidth="1"/>
    <col min="4284" max="4290" width="9.28515625" style="134" customWidth="1"/>
    <col min="4291" max="4291" width="10.5703125" style="134" customWidth="1"/>
    <col min="4292" max="4302" width="9.28515625" style="134" customWidth="1"/>
    <col min="4303" max="4303" width="12.7109375" style="134" customWidth="1"/>
    <col min="4304" max="4304" width="13.28515625" style="134" customWidth="1"/>
    <col min="4305" max="4340" width="9.28515625" style="134" customWidth="1"/>
    <col min="4341" max="4346" width="11.28515625" style="134" customWidth="1"/>
    <col min="4347" max="4347" width="10.7109375" style="134" customWidth="1"/>
    <col min="4348" max="4538" width="9.28515625" style="134"/>
    <col min="4539" max="4539" width="41" style="134" customWidth="1"/>
    <col min="4540" max="4546" width="9.28515625" style="134" customWidth="1"/>
    <col min="4547" max="4547" width="10.5703125" style="134" customWidth="1"/>
    <col min="4548" max="4558" width="9.28515625" style="134" customWidth="1"/>
    <col min="4559" max="4559" width="12.7109375" style="134" customWidth="1"/>
    <col min="4560" max="4560" width="13.28515625" style="134" customWidth="1"/>
    <col min="4561" max="4596" width="9.28515625" style="134" customWidth="1"/>
    <col min="4597" max="4602" width="11.28515625" style="134" customWidth="1"/>
    <col min="4603" max="4603" width="10.7109375" style="134" customWidth="1"/>
    <col min="4604" max="4794" width="9.28515625" style="134"/>
    <col min="4795" max="4795" width="41" style="134" customWidth="1"/>
    <col min="4796" max="4802" width="9.28515625" style="134" customWidth="1"/>
    <col min="4803" max="4803" width="10.5703125" style="134" customWidth="1"/>
    <col min="4804" max="4814" width="9.28515625" style="134" customWidth="1"/>
    <col min="4815" max="4815" width="12.7109375" style="134" customWidth="1"/>
    <col min="4816" max="4816" width="13.28515625" style="134" customWidth="1"/>
    <col min="4817" max="4852" width="9.28515625" style="134" customWidth="1"/>
    <col min="4853" max="4858" width="11.28515625" style="134" customWidth="1"/>
    <col min="4859" max="4859" width="10.7109375" style="134" customWidth="1"/>
    <col min="4860" max="5050" width="9.28515625" style="134"/>
    <col min="5051" max="5051" width="41" style="134" customWidth="1"/>
    <col min="5052" max="5058" width="9.28515625" style="134" customWidth="1"/>
    <col min="5059" max="5059" width="10.5703125" style="134" customWidth="1"/>
    <col min="5060" max="5070" width="9.28515625" style="134" customWidth="1"/>
    <col min="5071" max="5071" width="12.7109375" style="134" customWidth="1"/>
    <col min="5072" max="5072" width="13.28515625" style="134" customWidth="1"/>
    <col min="5073" max="5108" width="9.28515625" style="134" customWidth="1"/>
    <col min="5109" max="5114" width="11.28515625" style="134" customWidth="1"/>
    <col min="5115" max="5115" width="10.7109375" style="134" customWidth="1"/>
    <col min="5116" max="5306" width="9.28515625" style="134"/>
    <col min="5307" max="5307" width="41" style="134" customWidth="1"/>
    <col min="5308" max="5314" width="9.28515625" style="134" customWidth="1"/>
    <col min="5315" max="5315" width="10.5703125" style="134" customWidth="1"/>
    <col min="5316" max="5326" width="9.28515625" style="134" customWidth="1"/>
    <col min="5327" max="5327" width="12.7109375" style="134" customWidth="1"/>
    <col min="5328" max="5328" width="13.28515625" style="134" customWidth="1"/>
    <col min="5329" max="5364" width="9.28515625" style="134" customWidth="1"/>
    <col min="5365" max="5370" width="11.28515625" style="134" customWidth="1"/>
    <col min="5371" max="5371" width="10.7109375" style="134" customWidth="1"/>
    <col min="5372" max="5562" width="9.28515625" style="134"/>
    <col min="5563" max="5563" width="41" style="134" customWidth="1"/>
    <col min="5564" max="5570" width="9.28515625" style="134" customWidth="1"/>
    <col min="5571" max="5571" width="10.5703125" style="134" customWidth="1"/>
    <col min="5572" max="5582" width="9.28515625" style="134" customWidth="1"/>
    <col min="5583" max="5583" width="12.7109375" style="134" customWidth="1"/>
    <col min="5584" max="5584" width="13.28515625" style="134" customWidth="1"/>
    <col min="5585" max="5620" width="9.28515625" style="134" customWidth="1"/>
    <col min="5621" max="5626" width="11.28515625" style="134" customWidth="1"/>
    <col min="5627" max="5627" width="10.7109375" style="134" customWidth="1"/>
    <col min="5628" max="5818" width="9.28515625" style="134"/>
    <col min="5819" max="5819" width="41" style="134" customWidth="1"/>
    <col min="5820" max="5826" width="9.28515625" style="134" customWidth="1"/>
    <col min="5827" max="5827" width="10.5703125" style="134" customWidth="1"/>
    <col min="5828" max="5838" width="9.28515625" style="134" customWidth="1"/>
    <col min="5839" max="5839" width="12.7109375" style="134" customWidth="1"/>
    <col min="5840" max="5840" width="13.28515625" style="134" customWidth="1"/>
    <col min="5841" max="5876" width="9.28515625" style="134" customWidth="1"/>
    <col min="5877" max="5882" width="11.28515625" style="134" customWidth="1"/>
    <col min="5883" max="5883" width="10.7109375" style="134" customWidth="1"/>
    <col min="5884" max="6074" width="9.28515625" style="134"/>
    <col min="6075" max="6075" width="41" style="134" customWidth="1"/>
    <col min="6076" max="6082" width="9.28515625" style="134" customWidth="1"/>
    <col min="6083" max="6083" width="10.5703125" style="134" customWidth="1"/>
    <col min="6084" max="6094" width="9.28515625" style="134" customWidth="1"/>
    <col min="6095" max="6095" width="12.7109375" style="134" customWidth="1"/>
    <col min="6096" max="6096" width="13.28515625" style="134" customWidth="1"/>
    <col min="6097" max="6132" width="9.28515625" style="134" customWidth="1"/>
    <col min="6133" max="6138" width="11.28515625" style="134" customWidth="1"/>
    <col min="6139" max="6139" width="10.7109375" style="134" customWidth="1"/>
    <col min="6140" max="6330" width="9.28515625" style="134"/>
    <col min="6331" max="6331" width="41" style="134" customWidth="1"/>
    <col min="6332" max="6338" width="9.28515625" style="134" customWidth="1"/>
    <col min="6339" max="6339" width="10.5703125" style="134" customWidth="1"/>
    <col min="6340" max="6350" width="9.28515625" style="134" customWidth="1"/>
    <col min="6351" max="6351" width="12.7109375" style="134" customWidth="1"/>
    <col min="6352" max="6352" width="13.28515625" style="134" customWidth="1"/>
    <col min="6353" max="6388" width="9.28515625" style="134" customWidth="1"/>
    <col min="6389" max="6394" width="11.28515625" style="134" customWidth="1"/>
    <col min="6395" max="6395" width="10.7109375" style="134" customWidth="1"/>
    <col min="6396" max="6586" width="9.28515625" style="134"/>
    <col min="6587" max="6587" width="41" style="134" customWidth="1"/>
    <col min="6588" max="6594" width="9.28515625" style="134" customWidth="1"/>
    <col min="6595" max="6595" width="10.5703125" style="134" customWidth="1"/>
    <col min="6596" max="6606" width="9.28515625" style="134" customWidth="1"/>
    <col min="6607" max="6607" width="12.7109375" style="134" customWidth="1"/>
    <col min="6608" max="6608" width="13.28515625" style="134" customWidth="1"/>
    <col min="6609" max="6644" width="9.28515625" style="134" customWidth="1"/>
    <col min="6645" max="6650" width="11.28515625" style="134" customWidth="1"/>
    <col min="6651" max="6651" width="10.7109375" style="134" customWidth="1"/>
    <col min="6652" max="6842" width="9.28515625" style="134"/>
    <col min="6843" max="6843" width="41" style="134" customWidth="1"/>
    <col min="6844" max="6850" width="9.28515625" style="134" customWidth="1"/>
    <col min="6851" max="6851" width="10.5703125" style="134" customWidth="1"/>
    <col min="6852" max="6862" width="9.28515625" style="134" customWidth="1"/>
    <col min="6863" max="6863" width="12.7109375" style="134" customWidth="1"/>
    <col min="6864" max="6864" width="13.28515625" style="134" customWidth="1"/>
    <col min="6865" max="6900" width="9.28515625" style="134" customWidth="1"/>
    <col min="6901" max="6906" width="11.28515625" style="134" customWidth="1"/>
    <col min="6907" max="6907" width="10.7109375" style="134" customWidth="1"/>
    <col min="6908" max="7098" width="9.28515625" style="134"/>
    <col min="7099" max="7099" width="41" style="134" customWidth="1"/>
    <col min="7100" max="7106" width="9.28515625" style="134" customWidth="1"/>
    <col min="7107" max="7107" width="10.5703125" style="134" customWidth="1"/>
    <col min="7108" max="7118" width="9.28515625" style="134" customWidth="1"/>
    <col min="7119" max="7119" width="12.7109375" style="134" customWidth="1"/>
    <col min="7120" max="7120" width="13.28515625" style="134" customWidth="1"/>
    <col min="7121" max="7156" width="9.28515625" style="134" customWidth="1"/>
    <col min="7157" max="7162" width="11.28515625" style="134" customWidth="1"/>
    <col min="7163" max="7163" width="10.7109375" style="134" customWidth="1"/>
    <col min="7164" max="7354" width="9.28515625" style="134"/>
    <col min="7355" max="7355" width="41" style="134" customWidth="1"/>
    <col min="7356" max="7362" width="9.28515625" style="134" customWidth="1"/>
    <col min="7363" max="7363" width="10.5703125" style="134" customWidth="1"/>
    <col min="7364" max="7374" width="9.28515625" style="134" customWidth="1"/>
    <col min="7375" max="7375" width="12.7109375" style="134" customWidth="1"/>
    <col min="7376" max="7376" width="13.28515625" style="134" customWidth="1"/>
    <col min="7377" max="7412" width="9.28515625" style="134" customWidth="1"/>
    <col min="7413" max="7418" width="11.28515625" style="134" customWidth="1"/>
    <col min="7419" max="7419" width="10.7109375" style="134" customWidth="1"/>
    <col min="7420" max="7610" width="9.28515625" style="134"/>
    <col min="7611" max="7611" width="41" style="134" customWidth="1"/>
    <col min="7612" max="7618" width="9.28515625" style="134" customWidth="1"/>
    <col min="7619" max="7619" width="10.5703125" style="134" customWidth="1"/>
    <col min="7620" max="7630" width="9.28515625" style="134" customWidth="1"/>
    <col min="7631" max="7631" width="12.7109375" style="134" customWidth="1"/>
    <col min="7632" max="7632" width="13.28515625" style="134" customWidth="1"/>
    <col min="7633" max="7668" width="9.28515625" style="134" customWidth="1"/>
    <col min="7669" max="7674" width="11.28515625" style="134" customWidth="1"/>
    <col min="7675" max="7675" width="10.7109375" style="134" customWidth="1"/>
    <col min="7676" max="7866" width="9.28515625" style="134"/>
    <col min="7867" max="7867" width="41" style="134" customWidth="1"/>
    <col min="7868" max="7874" width="9.28515625" style="134" customWidth="1"/>
    <col min="7875" max="7875" width="10.5703125" style="134" customWidth="1"/>
    <col min="7876" max="7886" width="9.28515625" style="134" customWidth="1"/>
    <col min="7887" max="7887" width="12.7109375" style="134" customWidth="1"/>
    <col min="7888" max="7888" width="13.28515625" style="134" customWidth="1"/>
    <col min="7889" max="7924" width="9.28515625" style="134" customWidth="1"/>
    <col min="7925" max="7930" width="11.28515625" style="134" customWidth="1"/>
    <col min="7931" max="7931" width="10.7109375" style="134" customWidth="1"/>
    <col min="7932" max="8122" width="9.28515625" style="134"/>
    <col min="8123" max="8123" width="41" style="134" customWidth="1"/>
    <col min="8124" max="8130" width="9.28515625" style="134" customWidth="1"/>
    <col min="8131" max="8131" width="10.5703125" style="134" customWidth="1"/>
    <col min="8132" max="8142" width="9.28515625" style="134" customWidth="1"/>
    <col min="8143" max="8143" width="12.7109375" style="134" customWidth="1"/>
    <col min="8144" max="8144" width="13.28515625" style="134" customWidth="1"/>
    <col min="8145" max="8180" width="9.28515625" style="134" customWidth="1"/>
    <col min="8181" max="8186" width="11.28515625" style="134" customWidth="1"/>
    <col min="8187" max="8187" width="10.7109375" style="134" customWidth="1"/>
    <col min="8188" max="8378" width="9.28515625" style="134"/>
    <col min="8379" max="8379" width="41" style="134" customWidth="1"/>
    <col min="8380" max="8386" width="9.28515625" style="134" customWidth="1"/>
    <col min="8387" max="8387" width="10.5703125" style="134" customWidth="1"/>
    <col min="8388" max="8398" width="9.28515625" style="134" customWidth="1"/>
    <col min="8399" max="8399" width="12.7109375" style="134" customWidth="1"/>
    <col min="8400" max="8400" width="13.28515625" style="134" customWidth="1"/>
    <col min="8401" max="8436" width="9.28515625" style="134" customWidth="1"/>
    <col min="8437" max="8442" width="11.28515625" style="134" customWidth="1"/>
    <col min="8443" max="8443" width="10.7109375" style="134" customWidth="1"/>
    <col min="8444" max="8634" width="9.28515625" style="134"/>
    <col min="8635" max="8635" width="41" style="134" customWidth="1"/>
    <col min="8636" max="8642" width="9.28515625" style="134" customWidth="1"/>
    <col min="8643" max="8643" width="10.5703125" style="134" customWidth="1"/>
    <col min="8644" max="8654" width="9.28515625" style="134" customWidth="1"/>
    <col min="8655" max="8655" width="12.7109375" style="134" customWidth="1"/>
    <col min="8656" max="8656" width="13.28515625" style="134" customWidth="1"/>
    <col min="8657" max="8692" width="9.28515625" style="134" customWidth="1"/>
    <col min="8693" max="8698" width="11.28515625" style="134" customWidth="1"/>
    <col min="8699" max="8699" width="10.7109375" style="134" customWidth="1"/>
    <col min="8700" max="8890" width="9.28515625" style="134"/>
    <col min="8891" max="8891" width="41" style="134" customWidth="1"/>
    <col min="8892" max="8898" width="9.28515625" style="134" customWidth="1"/>
    <col min="8899" max="8899" width="10.5703125" style="134" customWidth="1"/>
    <col min="8900" max="8910" width="9.28515625" style="134" customWidth="1"/>
    <col min="8911" max="8911" width="12.7109375" style="134" customWidth="1"/>
    <col min="8912" max="8912" width="13.28515625" style="134" customWidth="1"/>
    <col min="8913" max="8948" width="9.28515625" style="134" customWidth="1"/>
    <col min="8949" max="8954" width="11.28515625" style="134" customWidth="1"/>
    <col min="8955" max="8955" width="10.7109375" style="134" customWidth="1"/>
    <col min="8956" max="9146" width="9.28515625" style="134"/>
    <col min="9147" max="9147" width="41" style="134" customWidth="1"/>
    <col min="9148" max="9154" width="9.28515625" style="134" customWidth="1"/>
    <col min="9155" max="9155" width="10.5703125" style="134" customWidth="1"/>
    <col min="9156" max="9166" width="9.28515625" style="134" customWidth="1"/>
    <col min="9167" max="9167" width="12.7109375" style="134" customWidth="1"/>
    <col min="9168" max="9168" width="13.28515625" style="134" customWidth="1"/>
    <col min="9169" max="9204" width="9.28515625" style="134" customWidth="1"/>
    <col min="9205" max="9210" width="11.28515625" style="134" customWidth="1"/>
    <col min="9211" max="9211" width="10.7109375" style="134" customWidth="1"/>
    <col min="9212" max="9402" width="9.28515625" style="134"/>
    <col min="9403" max="9403" width="41" style="134" customWidth="1"/>
    <col min="9404" max="9410" width="9.28515625" style="134" customWidth="1"/>
    <col min="9411" max="9411" width="10.5703125" style="134" customWidth="1"/>
    <col min="9412" max="9422" width="9.28515625" style="134" customWidth="1"/>
    <col min="9423" max="9423" width="12.7109375" style="134" customWidth="1"/>
    <col min="9424" max="9424" width="13.28515625" style="134" customWidth="1"/>
    <col min="9425" max="9460" width="9.28515625" style="134" customWidth="1"/>
    <col min="9461" max="9466" width="11.28515625" style="134" customWidth="1"/>
    <col min="9467" max="9467" width="10.7109375" style="134" customWidth="1"/>
    <col min="9468" max="9658" width="9.28515625" style="134"/>
    <col min="9659" max="9659" width="41" style="134" customWidth="1"/>
    <col min="9660" max="9666" width="9.28515625" style="134" customWidth="1"/>
    <col min="9667" max="9667" width="10.5703125" style="134" customWidth="1"/>
    <col min="9668" max="9678" width="9.28515625" style="134" customWidth="1"/>
    <col min="9679" max="9679" width="12.7109375" style="134" customWidth="1"/>
    <col min="9680" max="9680" width="13.28515625" style="134" customWidth="1"/>
    <col min="9681" max="9716" width="9.28515625" style="134" customWidth="1"/>
    <col min="9717" max="9722" width="11.28515625" style="134" customWidth="1"/>
    <col min="9723" max="9723" width="10.7109375" style="134" customWidth="1"/>
    <col min="9724" max="9914" width="9.28515625" style="134"/>
    <col min="9915" max="9915" width="41" style="134" customWidth="1"/>
    <col min="9916" max="9922" width="9.28515625" style="134" customWidth="1"/>
    <col min="9923" max="9923" width="10.5703125" style="134" customWidth="1"/>
    <col min="9924" max="9934" width="9.28515625" style="134" customWidth="1"/>
    <col min="9935" max="9935" width="12.7109375" style="134" customWidth="1"/>
    <col min="9936" max="9936" width="13.28515625" style="134" customWidth="1"/>
    <col min="9937" max="9972" width="9.28515625" style="134" customWidth="1"/>
    <col min="9973" max="9978" width="11.28515625" style="134" customWidth="1"/>
    <col min="9979" max="9979" width="10.7109375" style="134" customWidth="1"/>
    <col min="9980" max="10170" width="9.28515625" style="134"/>
    <col min="10171" max="10171" width="41" style="134" customWidth="1"/>
    <col min="10172" max="10178" width="9.28515625" style="134" customWidth="1"/>
    <col min="10179" max="10179" width="10.5703125" style="134" customWidth="1"/>
    <col min="10180" max="10190" width="9.28515625" style="134" customWidth="1"/>
    <col min="10191" max="10191" width="12.7109375" style="134" customWidth="1"/>
    <col min="10192" max="10192" width="13.28515625" style="134" customWidth="1"/>
    <col min="10193" max="10228" width="9.28515625" style="134" customWidth="1"/>
    <col min="10229" max="10234" width="11.28515625" style="134" customWidth="1"/>
    <col min="10235" max="10235" width="10.7109375" style="134" customWidth="1"/>
    <col min="10236" max="10426" width="9.28515625" style="134"/>
    <col min="10427" max="10427" width="41" style="134" customWidth="1"/>
    <col min="10428" max="10434" width="9.28515625" style="134" customWidth="1"/>
    <col min="10435" max="10435" width="10.5703125" style="134" customWidth="1"/>
    <col min="10436" max="10446" width="9.28515625" style="134" customWidth="1"/>
    <col min="10447" max="10447" width="12.7109375" style="134" customWidth="1"/>
    <col min="10448" max="10448" width="13.28515625" style="134" customWidth="1"/>
    <col min="10449" max="10484" width="9.28515625" style="134" customWidth="1"/>
    <col min="10485" max="10490" width="11.28515625" style="134" customWidth="1"/>
    <col min="10491" max="10491" width="10.7109375" style="134" customWidth="1"/>
    <col min="10492" max="10682" width="9.28515625" style="134"/>
    <col min="10683" max="10683" width="41" style="134" customWidth="1"/>
    <col min="10684" max="10690" width="9.28515625" style="134" customWidth="1"/>
    <col min="10691" max="10691" width="10.5703125" style="134" customWidth="1"/>
    <col min="10692" max="10702" width="9.28515625" style="134" customWidth="1"/>
    <col min="10703" max="10703" width="12.7109375" style="134" customWidth="1"/>
    <col min="10704" max="10704" width="13.28515625" style="134" customWidth="1"/>
    <col min="10705" max="10740" width="9.28515625" style="134" customWidth="1"/>
    <col min="10741" max="10746" width="11.28515625" style="134" customWidth="1"/>
    <col min="10747" max="10747" width="10.7109375" style="134" customWidth="1"/>
    <col min="10748" max="10938" width="9.28515625" style="134"/>
    <col min="10939" max="10939" width="41" style="134" customWidth="1"/>
    <col min="10940" max="10946" width="9.28515625" style="134" customWidth="1"/>
    <col min="10947" max="10947" width="10.5703125" style="134" customWidth="1"/>
    <col min="10948" max="10958" width="9.28515625" style="134" customWidth="1"/>
    <col min="10959" max="10959" width="12.7109375" style="134" customWidth="1"/>
    <col min="10960" max="10960" width="13.28515625" style="134" customWidth="1"/>
    <col min="10961" max="10996" width="9.28515625" style="134" customWidth="1"/>
    <col min="10997" max="11002" width="11.28515625" style="134" customWidth="1"/>
    <col min="11003" max="11003" width="10.7109375" style="134" customWidth="1"/>
    <col min="11004" max="11194" width="9.28515625" style="134"/>
    <col min="11195" max="11195" width="41" style="134" customWidth="1"/>
    <col min="11196" max="11202" width="9.28515625" style="134" customWidth="1"/>
    <col min="11203" max="11203" width="10.5703125" style="134" customWidth="1"/>
    <col min="11204" max="11214" width="9.28515625" style="134" customWidth="1"/>
    <col min="11215" max="11215" width="12.7109375" style="134" customWidth="1"/>
    <col min="11216" max="11216" width="13.28515625" style="134" customWidth="1"/>
    <col min="11217" max="11252" width="9.28515625" style="134" customWidth="1"/>
    <col min="11253" max="11258" width="11.28515625" style="134" customWidth="1"/>
    <col min="11259" max="11259" width="10.7109375" style="134" customWidth="1"/>
    <col min="11260" max="11450" width="9.28515625" style="134"/>
    <col min="11451" max="11451" width="41" style="134" customWidth="1"/>
    <col min="11452" max="11458" width="9.28515625" style="134" customWidth="1"/>
    <col min="11459" max="11459" width="10.5703125" style="134" customWidth="1"/>
    <col min="11460" max="11470" width="9.28515625" style="134" customWidth="1"/>
    <col min="11471" max="11471" width="12.7109375" style="134" customWidth="1"/>
    <col min="11472" max="11472" width="13.28515625" style="134" customWidth="1"/>
    <col min="11473" max="11508" width="9.28515625" style="134" customWidth="1"/>
    <col min="11509" max="11514" width="11.28515625" style="134" customWidth="1"/>
    <col min="11515" max="11515" width="10.7109375" style="134" customWidth="1"/>
    <col min="11516" max="11706" width="9.28515625" style="134"/>
    <col min="11707" max="11707" width="41" style="134" customWidth="1"/>
    <col min="11708" max="11714" width="9.28515625" style="134" customWidth="1"/>
    <col min="11715" max="11715" width="10.5703125" style="134" customWidth="1"/>
    <col min="11716" max="11726" width="9.28515625" style="134" customWidth="1"/>
    <col min="11727" max="11727" width="12.7109375" style="134" customWidth="1"/>
    <col min="11728" max="11728" width="13.28515625" style="134" customWidth="1"/>
    <col min="11729" max="11764" width="9.28515625" style="134" customWidth="1"/>
    <col min="11765" max="11770" width="11.28515625" style="134" customWidth="1"/>
    <col min="11771" max="11771" width="10.7109375" style="134" customWidth="1"/>
    <col min="11772" max="11962" width="9.28515625" style="134"/>
    <col min="11963" max="11963" width="41" style="134" customWidth="1"/>
    <col min="11964" max="11970" width="9.28515625" style="134" customWidth="1"/>
    <col min="11971" max="11971" width="10.5703125" style="134" customWidth="1"/>
    <col min="11972" max="11982" width="9.28515625" style="134" customWidth="1"/>
    <col min="11983" max="11983" width="12.7109375" style="134" customWidth="1"/>
    <col min="11984" max="11984" width="13.28515625" style="134" customWidth="1"/>
    <col min="11985" max="12020" width="9.28515625" style="134" customWidth="1"/>
    <col min="12021" max="12026" width="11.28515625" style="134" customWidth="1"/>
    <col min="12027" max="12027" width="10.7109375" style="134" customWidth="1"/>
    <col min="12028" max="12218" width="9.28515625" style="134"/>
    <col min="12219" max="12219" width="41" style="134" customWidth="1"/>
    <col min="12220" max="12226" width="9.28515625" style="134" customWidth="1"/>
    <col min="12227" max="12227" width="10.5703125" style="134" customWidth="1"/>
    <col min="12228" max="12238" width="9.28515625" style="134" customWidth="1"/>
    <col min="12239" max="12239" width="12.7109375" style="134" customWidth="1"/>
    <col min="12240" max="12240" width="13.28515625" style="134" customWidth="1"/>
    <col min="12241" max="12276" width="9.28515625" style="134" customWidth="1"/>
    <col min="12277" max="12282" width="11.28515625" style="134" customWidth="1"/>
    <col min="12283" max="12283" width="10.7109375" style="134" customWidth="1"/>
    <col min="12284" max="12474" width="9.28515625" style="134"/>
    <col min="12475" max="12475" width="41" style="134" customWidth="1"/>
    <col min="12476" max="12482" width="9.28515625" style="134" customWidth="1"/>
    <col min="12483" max="12483" width="10.5703125" style="134" customWidth="1"/>
    <col min="12484" max="12494" width="9.28515625" style="134" customWidth="1"/>
    <col min="12495" max="12495" width="12.7109375" style="134" customWidth="1"/>
    <col min="12496" max="12496" width="13.28515625" style="134" customWidth="1"/>
    <col min="12497" max="12532" width="9.28515625" style="134" customWidth="1"/>
    <col min="12533" max="12538" width="11.28515625" style="134" customWidth="1"/>
    <col min="12539" max="12539" width="10.7109375" style="134" customWidth="1"/>
    <col min="12540" max="12730" width="9.28515625" style="134"/>
    <col min="12731" max="12731" width="41" style="134" customWidth="1"/>
    <col min="12732" max="12738" width="9.28515625" style="134" customWidth="1"/>
    <col min="12739" max="12739" width="10.5703125" style="134" customWidth="1"/>
    <col min="12740" max="12750" width="9.28515625" style="134" customWidth="1"/>
    <col min="12751" max="12751" width="12.7109375" style="134" customWidth="1"/>
    <col min="12752" max="12752" width="13.28515625" style="134" customWidth="1"/>
    <col min="12753" max="12788" width="9.28515625" style="134" customWidth="1"/>
    <col min="12789" max="12794" width="11.28515625" style="134" customWidth="1"/>
    <col min="12795" max="12795" width="10.7109375" style="134" customWidth="1"/>
    <col min="12796" max="12986" width="9.28515625" style="134"/>
    <col min="12987" max="12987" width="41" style="134" customWidth="1"/>
    <col min="12988" max="12994" width="9.28515625" style="134" customWidth="1"/>
    <col min="12995" max="12995" width="10.5703125" style="134" customWidth="1"/>
    <col min="12996" max="13006" width="9.28515625" style="134" customWidth="1"/>
    <col min="13007" max="13007" width="12.7109375" style="134" customWidth="1"/>
    <col min="13008" max="13008" width="13.28515625" style="134" customWidth="1"/>
    <col min="13009" max="13044" width="9.28515625" style="134" customWidth="1"/>
    <col min="13045" max="13050" width="11.28515625" style="134" customWidth="1"/>
    <col min="13051" max="13051" width="10.7109375" style="134" customWidth="1"/>
    <col min="13052" max="13242" width="9.28515625" style="134"/>
    <col min="13243" max="13243" width="41" style="134" customWidth="1"/>
    <col min="13244" max="13250" width="9.28515625" style="134" customWidth="1"/>
    <col min="13251" max="13251" width="10.5703125" style="134" customWidth="1"/>
    <col min="13252" max="13262" width="9.28515625" style="134" customWidth="1"/>
    <col min="13263" max="13263" width="12.7109375" style="134" customWidth="1"/>
    <col min="13264" max="13264" width="13.28515625" style="134" customWidth="1"/>
    <col min="13265" max="13300" width="9.28515625" style="134" customWidth="1"/>
    <col min="13301" max="13306" width="11.28515625" style="134" customWidth="1"/>
    <col min="13307" max="13307" width="10.7109375" style="134" customWidth="1"/>
    <col min="13308" max="13498" width="9.28515625" style="134"/>
    <col min="13499" max="13499" width="41" style="134" customWidth="1"/>
    <col min="13500" max="13506" width="9.28515625" style="134" customWidth="1"/>
    <col min="13507" max="13507" width="10.5703125" style="134" customWidth="1"/>
    <col min="13508" max="13518" width="9.28515625" style="134" customWidth="1"/>
    <col min="13519" max="13519" width="12.7109375" style="134" customWidth="1"/>
    <col min="13520" max="13520" width="13.28515625" style="134" customWidth="1"/>
    <col min="13521" max="13556" width="9.28515625" style="134" customWidth="1"/>
    <col min="13557" max="13562" width="11.28515625" style="134" customWidth="1"/>
    <col min="13563" max="13563" width="10.7109375" style="134" customWidth="1"/>
    <col min="13564" max="13754" width="9.28515625" style="134"/>
    <col min="13755" max="13755" width="41" style="134" customWidth="1"/>
    <col min="13756" max="13762" width="9.28515625" style="134" customWidth="1"/>
    <col min="13763" max="13763" width="10.5703125" style="134" customWidth="1"/>
    <col min="13764" max="13774" width="9.28515625" style="134" customWidth="1"/>
    <col min="13775" max="13775" width="12.7109375" style="134" customWidth="1"/>
    <col min="13776" max="13776" width="13.28515625" style="134" customWidth="1"/>
    <col min="13777" max="13812" width="9.28515625" style="134" customWidth="1"/>
    <col min="13813" max="13818" width="11.28515625" style="134" customWidth="1"/>
    <col min="13819" max="13819" width="10.7109375" style="134" customWidth="1"/>
    <col min="13820" max="14010" width="9.28515625" style="134"/>
    <col min="14011" max="14011" width="41" style="134" customWidth="1"/>
    <col min="14012" max="14018" width="9.28515625" style="134" customWidth="1"/>
    <col min="14019" max="14019" width="10.5703125" style="134" customWidth="1"/>
    <col min="14020" max="14030" width="9.28515625" style="134" customWidth="1"/>
    <col min="14031" max="14031" width="12.7109375" style="134" customWidth="1"/>
    <col min="14032" max="14032" width="13.28515625" style="134" customWidth="1"/>
    <col min="14033" max="14068" width="9.28515625" style="134" customWidth="1"/>
    <col min="14069" max="14074" width="11.28515625" style="134" customWidth="1"/>
    <col min="14075" max="14075" width="10.7109375" style="134" customWidth="1"/>
    <col min="14076" max="14266" width="9.28515625" style="134"/>
    <col min="14267" max="14267" width="41" style="134" customWidth="1"/>
    <col min="14268" max="14274" width="9.28515625" style="134" customWidth="1"/>
    <col min="14275" max="14275" width="10.5703125" style="134" customWidth="1"/>
    <col min="14276" max="14286" width="9.28515625" style="134" customWidth="1"/>
    <col min="14287" max="14287" width="12.7109375" style="134" customWidth="1"/>
    <col min="14288" max="14288" width="13.28515625" style="134" customWidth="1"/>
    <col min="14289" max="14324" width="9.28515625" style="134" customWidth="1"/>
    <col min="14325" max="14330" width="11.28515625" style="134" customWidth="1"/>
    <col min="14331" max="14331" width="10.7109375" style="134" customWidth="1"/>
    <col min="14332" max="14522" width="9.28515625" style="134"/>
    <col min="14523" max="14523" width="41" style="134" customWidth="1"/>
    <col min="14524" max="14530" width="9.28515625" style="134" customWidth="1"/>
    <col min="14531" max="14531" width="10.5703125" style="134" customWidth="1"/>
    <col min="14532" max="14542" width="9.28515625" style="134" customWidth="1"/>
    <col min="14543" max="14543" width="12.7109375" style="134" customWidth="1"/>
    <col min="14544" max="14544" width="13.28515625" style="134" customWidth="1"/>
    <col min="14545" max="14580" width="9.28515625" style="134" customWidth="1"/>
    <col min="14581" max="14586" width="11.28515625" style="134" customWidth="1"/>
    <col min="14587" max="14587" width="10.7109375" style="134" customWidth="1"/>
    <col min="14588" max="14778" width="9.28515625" style="134"/>
    <col min="14779" max="14779" width="41" style="134" customWidth="1"/>
    <col min="14780" max="14786" width="9.28515625" style="134" customWidth="1"/>
    <col min="14787" max="14787" width="10.5703125" style="134" customWidth="1"/>
    <col min="14788" max="14798" width="9.28515625" style="134" customWidth="1"/>
    <col min="14799" max="14799" width="12.7109375" style="134" customWidth="1"/>
    <col min="14800" max="14800" width="13.28515625" style="134" customWidth="1"/>
    <col min="14801" max="14836" width="9.28515625" style="134" customWidth="1"/>
    <col min="14837" max="14842" width="11.28515625" style="134" customWidth="1"/>
    <col min="14843" max="14843" width="10.7109375" style="134" customWidth="1"/>
    <col min="14844" max="15034" width="9.28515625" style="134"/>
    <col min="15035" max="15035" width="41" style="134" customWidth="1"/>
    <col min="15036" max="15042" width="9.28515625" style="134" customWidth="1"/>
    <col min="15043" max="15043" width="10.5703125" style="134" customWidth="1"/>
    <col min="15044" max="15054" width="9.28515625" style="134" customWidth="1"/>
    <col min="15055" max="15055" width="12.7109375" style="134" customWidth="1"/>
    <col min="15056" max="15056" width="13.28515625" style="134" customWidth="1"/>
    <col min="15057" max="15092" width="9.28515625" style="134" customWidth="1"/>
    <col min="15093" max="15098" width="11.28515625" style="134" customWidth="1"/>
    <col min="15099" max="15099" width="10.7109375" style="134" customWidth="1"/>
    <col min="15100" max="15290" width="9.28515625" style="134"/>
    <col min="15291" max="15291" width="41" style="134" customWidth="1"/>
    <col min="15292" max="15298" width="9.28515625" style="134" customWidth="1"/>
    <col min="15299" max="15299" width="10.5703125" style="134" customWidth="1"/>
    <col min="15300" max="15310" width="9.28515625" style="134" customWidth="1"/>
    <col min="15311" max="15311" width="12.7109375" style="134" customWidth="1"/>
    <col min="15312" max="15312" width="13.28515625" style="134" customWidth="1"/>
    <col min="15313" max="15348" width="9.28515625" style="134" customWidth="1"/>
    <col min="15349" max="15354" width="11.28515625" style="134" customWidth="1"/>
    <col min="15355" max="15355" width="10.7109375" style="134" customWidth="1"/>
    <col min="15356" max="15546" width="9.28515625" style="134"/>
    <col min="15547" max="15547" width="41" style="134" customWidth="1"/>
    <col min="15548" max="15554" width="9.28515625" style="134" customWidth="1"/>
    <col min="15555" max="15555" width="10.5703125" style="134" customWidth="1"/>
    <col min="15556" max="15566" width="9.28515625" style="134" customWidth="1"/>
    <col min="15567" max="15567" width="12.7109375" style="134" customWidth="1"/>
    <col min="15568" max="15568" width="13.28515625" style="134" customWidth="1"/>
    <col min="15569" max="15604" width="9.28515625" style="134" customWidth="1"/>
    <col min="15605" max="15610" width="11.28515625" style="134" customWidth="1"/>
    <col min="15611" max="15611" width="10.7109375" style="134" customWidth="1"/>
    <col min="15612" max="15802" width="9.28515625" style="134"/>
    <col min="15803" max="15803" width="41" style="134" customWidth="1"/>
    <col min="15804" max="15810" width="9.28515625" style="134" customWidth="1"/>
    <col min="15811" max="15811" width="10.5703125" style="134" customWidth="1"/>
    <col min="15812" max="15822" width="9.28515625" style="134" customWidth="1"/>
    <col min="15823" max="15823" width="12.7109375" style="134" customWidth="1"/>
    <col min="15824" max="15824" width="13.28515625" style="134" customWidth="1"/>
    <col min="15825" max="15860" width="9.28515625" style="134" customWidth="1"/>
    <col min="15861" max="15866" width="11.28515625" style="134" customWidth="1"/>
    <col min="15867" max="15867" width="10.7109375" style="134" customWidth="1"/>
    <col min="15868" max="16058" width="9.28515625" style="134"/>
    <col min="16059" max="16059" width="41" style="134" customWidth="1"/>
    <col min="16060" max="16066" width="9.28515625" style="134" customWidth="1"/>
    <col min="16067" max="16067" width="10.5703125" style="134" customWidth="1"/>
    <col min="16068" max="16078" width="9.28515625" style="134" customWidth="1"/>
    <col min="16079" max="16079" width="12.7109375" style="134" customWidth="1"/>
    <col min="16080" max="16080" width="13.28515625" style="134" customWidth="1"/>
    <col min="16081" max="16116" width="9.28515625" style="134" customWidth="1"/>
    <col min="16117" max="16122" width="11.28515625" style="134" customWidth="1"/>
    <col min="16123" max="16123" width="10.7109375" style="134" customWidth="1"/>
    <col min="16124" max="16384" width="9.28515625" style="134"/>
  </cols>
  <sheetData>
    <row r="1" spans="1:48" s="139" customFormat="1" ht="18.75" x14ac:dyDescent="0.3">
      <c r="A1" s="187" t="s">
        <v>89</v>
      </c>
      <c r="B1" s="200" t="s">
        <v>197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3"/>
    </row>
    <row r="2" spans="1:48" s="66" customFormat="1" ht="18.75" x14ac:dyDescent="0.3">
      <c r="A2" s="208"/>
      <c r="B2" s="200" t="s">
        <v>142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3"/>
    </row>
    <row r="3" spans="1:48" s="66" customFormat="1" ht="18.75" x14ac:dyDescent="0.3">
      <c r="A3" s="180" t="s">
        <v>90</v>
      </c>
      <c r="B3" s="180" t="s">
        <v>152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 t="s">
        <v>153</v>
      </c>
      <c r="N3" s="201"/>
      <c r="O3" s="201"/>
      <c r="P3" s="201"/>
      <c r="Q3" s="201"/>
      <c r="R3" s="201"/>
      <c r="S3" s="201"/>
      <c r="T3" s="201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3"/>
    </row>
    <row r="4" spans="1:48" s="66" customFormat="1" ht="18.75" x14ac:dyDescent="0.3">
      <c r="A4" s="20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80">
        <v>2018</v>
      </c>
      <c r="N4" s="198"/>
      <c r="O4" s="198"/>
      <c r="P4" s="198"/>
      <c r="Q4" s="198"/>
      <c r="R4" s="198"/>
      <c r="S4" s="198"/>
      <c r="T4" s="198"/>
      <c r="U4" s="199"/>
      <c r="V4" s="199"/>
      <c r="W4" s="199"/>
      <c r="X4" s="199"/>
      <c r="Y4" s="180">
        <v>2019</v>
      </c>
      <c r="Z4" s="198"/>
      <c r="AA4" s="198"/>
      <c r="AB4" s="198"/>
      <c r="AC4" s="198"/>
      <c r="AD4" s="198"/>
      <c r="AE4" s="198"/>
      <c r="AF4" s="198"/>
      <c r="AG4" s="199"/>
      <c r="AH4" s="199"/>
      <c r="AI4" s="199"/>
      <c r="AJ4" s="199"/>
      <c r="AK4" s="180">
        <v>2020</v>
      </c>
      <c r="AL4" s="198"/>
      <c r="AM4" s="198"/>
      <c r="AN4" s="198"/>
      <c r="AO4" s="198"/>
      <c r="AP4" s="198"/>
      <c r="AQ4" s="198"/>
      <c r="AR4" s="198"/>
      <c r="AS4" s="199"/>
      <c r="AT4" s="199"/>
      <c r="AU4" s="199"/>
      <c r="AV4" s="199"/>
    </row>
    <row r="5" spans="1:48" s="101" customFormat="1" ht="24" customHeight="1" x14ac:dyDescent="0.2">
      <c r="A5" s="209"/>
      <c r="B5" s="138">
        <v>2010</v>
      </c>
      <c r="C5" s="138">
        <v>2011</v>
      </c>
      <c r="D5" s="81">
        <v>2012</v>
      </c>
      <c r="E5" s="81">
        <v>2013</v>
      </c>
      <c r="F5" s="81">
        <v>2014</v>
      </c>
      <c r="G5" s="81">
        <v>2015</v>
      </c>
      <c r="H5" s="81">
        <v>2016</v>
      </c>
      <c r="I5" s="81">
        <v>2017</v>
      </c>
      <c r="J5" s="81">
        <v>2018</v>
      </c>
      <c r="K5" s="81">
        <v>2019</v>
      </c>
      <c r="L5" s="101" t="s">
        <v>210</v>
      </c>
      <c r="M5" s="101" t="s">
        <v>93</v>
      </c>
      <c r="N5" s="101" t="s">
        <v>94</v>
      </c>
      <c r="O5" s="101" t="s">
        <v>95</v>
      </c>
      <c r="P5" s="101" t="s">
        <v>96</v>
      </c>
      <c r="Q5" s="101" t="s">
        <v>0</v>
      </c>
      <c r="R5" s="101" t="s">
        <v>194</v>
      </c>
      <c r="S5" s="101" t="s">
        <v>195</v>
      </c>
      <c r="T5" s="101" t="s">
        <v>201</v>
      </c>
      <c r="U5" s="101" t="s">
        <v>213</v>
      </c>
      <c r="V5" s="101" t="s">
        <v>214</v>
      </c>
      <c r="W5" s="101" t="s">
        <v>215</v>
      </c>
      <c r="X5" s="101" t="s">
        <v>216</v>
      </c>
      <c r="Y5" s="101" t="s">
        <v>93</v>
      </c>
      <c r="Z5" s="101" t="s">
        <v>94</v>
      </c>
      <c r="AA5" s="101" t="s">
        <v>95</v>
      </c>
      <c r="AB5" s="101" t="s">
        <v>96</v>
      </c>
      <c r="AC5" s="101" t="s">
        <v>0</v>
      </c>
      <c r="AD5" s="101" t="s">
        <v>194</v>
      </c>
      <c r="AE5" s="101" t="s">
        <v>195</v>
      </c>
      <c r="AF5" s="101" t="s">
        <v>201</v>
      </c>
      <c r="AG5" s="101" t="s">
        <v>213</v>
      </c>
      <c r="AH5" s="101" t="s">
        <v>214</v>
      </c>
      <c r="AI5" s="101" t="s">
        <v>215</v>
      </c>
      <c r="AJ5" s="101" t="s">
        <v>216</v>
      </c>
      <c r="AK5" s="101" t="s">
        <v>93</v>
      </c>
      <c r="AL5" s="101" t="s">
        <v>94</v>
      </c>
      <c r="AM5" s="101" t="s">
        <v>95</v>
      </c>
      <c r="AN5" s="101" t="s">
        <v>96</v>
      </c>
      <c r="AO5" s="101" t="s">
        <v>0</v>
      </c>
      <c r="AP5" s="101" t="s">
        <v>194</v>
      </c>
      <c r="AQ5" s="101" t="s">
        <v>195</v>
      </c>
      <c r="AR5" s="101" t="s">
        <v>201</v>
      </c>
      <c r="AS5" s="101" t="s">
        <v>213</v>
      </c>
      <c r="AT5" s="101" t="s">
        <v>214</v>
      </c>
      <c r="AU5" s="101" t="s">
        <v>215</v>
      </c>
      <c r="AV5" s="101" t="s">
        <v>216</v>
      </c>
    </row>
    <row r="6" spans="1:48" s="101" customFormat="1" ht="24" customHeight="1" x14ac:dyDescent="0.2">
      <c r="A6" s="101" t="s">
        <v>74</v>
      </c>
      <c r="B6" s="138"/>
      <c r="C6" s="138"/>
      <c r="D6" s="81"/>
      <c r="E6" s="81"/>
      <c r="F6" s="81"/>
      <c r="G6" s="81"/>
      <c r="H6" s="81"/>
      <c r="I6" s="81"/>
      <c r="J6" s="81"/>
      <c r="K6" s="81"/>
    </row>
    <row r="7" spans="1:48" s="101" customFormat="1" ht="12.75" x14ac:dyDescent="0.2">
      <c r="A7" s="141" t="s">
        <v>192</v>
      </c>
      <c r="B7" s="123">
        <v>10044</v>
      </c>
      <c r="C7" s="123">
        <v>122403.66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f>SUM(M7:X7)</f>
        <v>0</v>
      </c>
      <c r="K7" s="110">
        <f>SUM(Y7:AJ7)</f>
        <v>0</v>
      </c>
      <c r="L7" s="110">
        <f>SUM(AK7:AV7)</f>
        <v>0</v>
      </c>
      <c r="M7" s="110">
        <f t="shared" ref="K7:X9" si="0">SUM(P7:AA7)</f>
        <v>0</v>
      </c>
      <c r="N7" s="110">
        <f t="shared" si="0"/>
        <v>0</v>
      </c>
      <c r="O7" s="110">
        <f t="shared" si="0"/>
        <v>0</v>
      </c>
      <c r="P7" s="110">
        <f t="shared" si="0"/>
        <v>0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0</v>
      </c>
      <c r="W7" s="110">
        <f t="shared" si="0"/>
        <v>0</v>
      </c>
      <c r="X7" s="110">
        <f t="shared" si="0"/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  <c r="AE7" s="90">
        <v>0</v>
      </c>
      <c r="AF7" s="90">
        <v>0</v>
      </c>
      <c r="AG7" s="90">
        <v>0</v>
      </c>
      <c r="AH7" s="90">
        <v>0</v>
      </c>
      <c r="AI7" s="90">
        <v>0</v>
      </c>
      <c r="AJ7" s="90">
        <v>0</v>
      </c>
      <c r="AK7" s="90">
        <f t="shared" ref="AK7:AP7" si="1">SUM(AY6:BJ6)</f>
        <v>0</v>
      </c>
      <c r="AL7" s="90">
        <f t="shared" si="1"/>
        <v>0</v>
      </c>
      <c r="AM7" s="90">
        <f t="shared" si="1"/>
        <v>0</v>
      </c>
      <c r="AN7" s="90">
        <f t="shared" si="1"/>
        <v>0</v>
      </c>
      <c r="AO7" s="90">
        <f t="shared" si="1"/>
        <v>0</v>
      </c>
      <c r="AP7" s="90">
        <f t="shared" si="1"/>
        <v>0</v>
      </c>
      <c r="AQ7" s="90">
        <f t="shared" ref="AQ7" si="2">SUM(BE6:BP6)</f>
        <v>0</v>
      </c>
      <c r="AR7" s="90">
        <f t="shared" ref="AR7" si="3">SUM(BF6:BQ6)</f>
        <v>0</v>
      </c>
      <c r="AS7" s="90">
        <f t="shared" ref="AS7" si="4">SUM(BG6:BR6)</f>
        <v>0</v>
      </c>
      <c r="AT7" s="90">
        <f t="shared" ref="AT7:AT9" si="5">SUM(BH6:BS6)</f>
        <v>0</v>
      </c>
      <c r="AU7" s="90">
        <f t="shared" ref="AU7:AU9" si="6">SUM(BI6:BT6)</f>
        <v>0</v>
      </c>
      <c r="AV7" s="90">
        <f t="shared" ref="AV7:AV9" si="7">SUM(BJ6:BU6)</f>
        <v>0</v>
      </c>
    </row>
    <row r="8" spans="1:48" s="101" customFormat="1" ht="25.5" x14ac:dyDescent="0.2">
      <c r="A8" s="125" t="s">
        <v>150</v>
      </c>
      <c r="B8" s="123">
        <v>27100</v>
      </c>
      <c r="C8" s="123">
        <v>21361</v>
      </c>
      <c r="D8" s="110">
        <v>7971</v>
      </c>
      <c r="E8" s="112">
        <v>340</v>
      </c>
      <c r="F8" s="110">
        <v>300</v>
      </c>
      <c r="G8" s="90">
        <v>480</v>
      </c>
      <c r="H8" s="90">
        <v>0</v>
      </c>
      <c r="I8" s="90">
        <v>1720</v>
      </c>
      <c r="J8" s="110">
        <f t="shared" ref="J8:J9" si="8">SUM(M8:X8)</f>
        <v>3550</v>
      </c>
      <c r="K8" s="110">
        <f>SUM(Y8:AJ8)</f>
        <v>1092</v>
      </c>
      <c r="L8" s="110">
        <f t="shared" ref="L8:L16" si="9">SUM(AK8:AV8)</f>
        <v>0</v>
      </c>
      <c r="M8" s="90">
        <v>100</v>
      </c>
      <c r="N8" s="90">
        <v>0</v>
      </c>
      <c r="O8" s="90">
        <v>240</v>
      </c>
      <c r="P8" s="90">
        <v>140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3000</v>
      </c>
      <c r="W8" s="90">
        <v>20</v>
      </c>
      <c r="X8" s="90">
        <v>50</v>
      </c>
      <c r="Y8" s="90">
        <v>0</v>
      </c>
      <c r="Z8" s="90">
        <v>0</v>
      </c>
      <c r="AA8" s="90">
        <v>0</v>
      </c>
      <c r="AB8" s="90">
        <v>222</v>
      </c>
      <c r="AC8" s="90">
        <v>0</v>
      </c>
      <c r="AD8" s="90">
        <v>0</v>
      </c>
      <c r="AE8" s="90">
        <v>0</v>
      </c>
      <c r="AF8" s="90">
        <v>0</v>
      </c>
      <c r="AG8" s="90">
        <v>0</v>
      </c>
      <c r="AH8" s="90">
        <v>670</v>
      </c>
      <c r="AI8" s="90">
        <v>0</v>
      </c>
      <c r="AJ8" s="90">
        <v>200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90">
        <f t="shared" si="5"/>
        <v>0</v>
      </c>
      <c r="AU8" s="90">
        <f t="shared" si="6"/>
        <v>0</v>
      </c>
      <c r="AV8" s="90">
        <f t="shared" si="7"/>
        <v>0</v>
      </c>
    </row>
    <row r="9" spans="1:48" s="96" customFormat="1" ht="12.75" x14ac:dyDescent="0.2">
      <c r="A9" s="141" t="s">
        <v>185</v>
      </c>
      <c r="B9" s="126">
        <v>17616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f t="shared" si="8"/>
        <v>0</v>
      </c>
      <c r="K9" s="110">
        <f>SUM(Y9:AJ9)</f>
        <v>0</v>
      </c>
      <c r="L9" s="110">
        <f t="shared" si="9"/>
        <v>57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  <c r="AL9" s="90">
        <v>0</v>
      </c>
      <c r="AM9" s="90">
        <v>57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S9" s="90">
        <v>0</v>
      </c>
      <c r="AT9" s="90">
        <f t="shared" si="5"/>
        <v>0</v>
      </c>
      <c r="AU9" s="90">
        <f t="shared" si="6"/>
        <v>0</v>
      </c>
      <c r="AV9" s="90">
        <f t="shared" si="7"/>
        <v>0</v>
      </c>
    </row>
    <row r="10" spans="1:48" s="129" customFormat="1" ht="16.5" customHeight="1" x14ac:dyDescent="0.2">
      <c r="A10" s="96" t="s">
        <v>212</v>
      </c>
      <c r="B10" s="127">
        <f>B11-B7-B8-B9</f>
        <v>14941</v>
      </c>
      <c r="C10" s="127">
        <f t="shared" ref="C10:M10" si="10">C11-C7-C8-C9</f>
        <v>6788.5599999999977</v>
      </c>
      <c r="D10" s="127">
        <f t="shared" si="10"/>
        <v>347</v>
      </c>
      <c r="E10" s="127">
        <f t="shared" si="10"/>
        <v>100</v>
      </c>
      <c r="F10" s="127">
        <f t="shared" si="10"/>
        <v>0</v>
      </c>
      <c r="G10" s="127">
        <f t="shared" si="10"/>
        <v>960</v>
      </c>
      <c r="H10" s="127">
        <f t="shared" si="10"/>
        <v>0</v>
      </c>
      <c r="I10" s="127">
        <f t="shared" si="10"/>
        <v>28411</v>
      </c>
      <c r="J10" s="110">
        <f t="shared" ref="J8:J10" si="11">SUM(M10:X10)</f>
        <v>49048</v>
      </c>
      <c r="K10" s="110">
        <f t="shared" ref="K8:K16" si="12">SUM(Y10:AJ10)</f>
        <v>68040</v>
      </c>
      <c r="L10" s="110">
        <f t="shared" si="9"/>
        <v>21444</v>
      </c>
      <c r="M10" s="127">
        <f t="shared" si="10"/>
        <v>3530</v>
      </c>
      <c r="N10" s="127">
        <f t="shared" ref="N10" si="13">N11-N7-N8-N9</f>
        <v>200</v>
      </c>
      <c r="O10" s="127">
        <f t="shared" ref="O10" si="14">O11-O7-O8-O9</f>
        <v>5219</v>
      </c>
      <c r="P10" s="127">
        <f t="shared" ref="P10" si="15">P11-P7-P8-P9</f>
        <v>365</v>
      </c>
      <c r="Q10" s="127">
        <f t="shared" ref="Q10" si="16">Q11-Q7-Q8-Q9</f>
        <v>0</v>
      </c>
      <c r="R10" s="127">
        <f t="shared" ref="R10" si="17">R11-R7-R8-R9</f>
        <v>0</v>
      </c>
      <c r="S10" s="127">
        <f t="shared" ref="S10" si="18">S11-S7-S8-S9</f>
        <v>1450</v>
      </c>
      <c r="T10" s="127">
        <f t="shared" ref="T10" si="19">T11-T7-T8-T9</f>
        <v>53</v>
      </c>
      <c r="U10" s="127">
        <f t="shared" ref="U10" si="20">U11-U7-U8-U9</f>
        <v>745</v>
      </c>
      <c r="V10" s="127">
        <f t="shared" ref="V10" si="21">V11-V7-V8-V9</f>
        <v>8500</v>
      </c>
      <c r="W10" s="127">
        <f t="shared" ref="W10" si="22">W11-W7-W8-W9</f>
        <v>616</v>
      </c>
      <c r="X10" s="127">
        <f t="shared" ref="X10" si="23">X11-X7-X8-X9</f>
        <v>28370</v>
      </c>
      <c r="Y10" s="127">
        <f>Y11-Y7-Y8-Y9</f>
        <v>9227</v>
      </c>
      <c r="Z10" s="127">
        <f t="shared" ref="Z10:AJ10" si="24">Z11-Z7-Z8-Z9</f>
        <v>0</v>
      </c>
      <c r="AA10" s="127">
        <f t="shared" si="24"/>
        <v>38053</v>
      </c>
      <c r="AB10" s="127">
        <f t="shared" si="24"/>
        <v>270</v>
      </c>
      <c r="AC10" s="127">
        <f t="shared" si="24"/>
        <v>7460</v>
      </c>
      <c r="AD10" s="127">
        <f t="shared" si="24"/>
        <v>1810</v>
      </c>
      <c r="AE10" s="127">
        <f t="shared" si="24"/>
        <v>3100</v>
      </c>
      <c r="AF10" s="127">
        <f t="shared" si="24"/>
        <v>50</v>
      </c>
      <c r="AG10" s="127">
        <f t="shared" si="24"/>
        <v>60</v>
      </c>
      <c r="AH10" s="127">
        <f t="shared" si="24"/>
        <v>4385</v>
      </c>
      <c r="AI10" s="127">
        <f t="shared" si="24"/>
        <v>2185</v>
      </c>
      <c r="AJ10" s="127">
        <f t="shared" si="24"/>
        <v>1440</v>
      </c>
      <c r="AK10" s="127">
        <f>AK11-AK7-AK8-AK9</f>
        <v>0</v>
      </c>
      <c r="AL10" s="127">
        <f t="shared" ref="AL10:AP10" si="25">AL11-AL7-AL8-AL9</f>
        <v>6181</v>
      </c>
      <c r="AM10" s="127">
        <f t="shared" si="25"/>
        <v>1501</v>
      </c>
      <c r="AN10" s="127">
        <f t="shared" si="25"/>
        <v>0</v>
      </c>
      <c r="AO10" s="127">
        <f t="shared" si="25"/>
        <v>0</v>
      </c>
      <c r="AP10" s="127">
        <f t="shared" si="25"/>
        <v>11057</v>
      </c>
      <c r="AQ10" s="127">
        <v>150</v>
      </c>
      <c r="AR10" s="90">
        <v>0</v>
      </c>
      <c r="AS10" s="90">
        <v>0</v>
      </c>
      <c r="AT10" s="127">
        <v>600</v>
      </c>
      <c r="AU10" s="127">
        <v>0</v>
      </c>
      <c r="AV10" s="127">
        <v>1955</v>
      </c>
    </row>
    <row r="11" spans="1:48" s="96" customFormat="1" ht="12.75" x14ac:dyDescent="0.2">
      <c r="A11" s="130" t="s">
        <v>198</v>
      </c>
      <c r="B11" s="131">
        <v>69701</v>
      </c>
      <c r="C11" s="131">
        <v>150553.22</v>
      </c>
      <c r="D11" s="131">
        <v>8318</v>
      </c>
      <c r="E11" s="132">
        <v>440</v>
      </c>
      <c r="F11" s="132">
        <v>300</v>
      </c>
      <c r="G11" s="99">
        <v>1440</v>
      </c>
      <c r="H11" s="99">
        <v>0</v>
      </c>
      <c r="I11" s="99">
        <v>30131</v>
      </c>
      <c r="J11" s="99">
        <f>SUM(J7:J10)</f>
        <v>52598</v>
      </c>
      <c r="K11" s="132">
        <f t="shared" si="12"/>
        <v>69132</v>
      </c>
      <c r="L11" s="132">
        <f t="shared" si="9"/>
        <v>21501</v>
      </c>
      <c r="M11" s="124">
        <v>3630</v>
      </c>
      <c r="N11" s="124">
        <v>200</v>
      </c>
      <c r="O11" s="124">
        <v>5459</v>
      </c>
      <c r="P11" s="124">
        <v>505</v>
      </c>
      <c r="Q11" s="124">
        <v>0</v>
      </c>
      <c r="R11" s="124">
        <v>0</v>
      </c>
      <c r="S11" s="124">
        <v>1450</v>
      </c>
      <c r="T11" s="124">
        <v>53</v>
      </c>
      <c r="U11" s="124">
        <v>745</v>
      </c>
      <c r="V11" s="124">
        <v>11500</v>
      </c>
      <c r="W11" s="124">
        <v>636</v>
      </c>
      <c r="X11" s="124">
        <v>28420</v>
      </c>
      <c r="Y11" s="124">
        <v>9227</v>
      </c>
      <c r="Z11" s="124">
        <v>0</v>
      </c>
      <c r="AA11" s="124">
        <v>38053</v>
      </c>
      <c r="AB11" s="124">
        <v>492</v>
      </c>
      <c r="AC11" s="124">
        <v>7460</v>
      </c>
      <c r="AD11" s="124">
        <v>1810</v>
      </c>
      <c r="AE11" s="124">
        <v>3100</v>
      </c>
      <c r="AF11" s="124">
        <v>50</v>
      </c>
      <c r="AG11" s="124">
        <v>60</v>
      </c>
      <c r="AH11" s="124">
        <v>5055</v>
      </c>
      <c r="AI11" s="124">
        <v>2185</v>
      </c>
      <c r="AJ11" s="124">
        <v>1640</v>
      </c>
      <c r="AK11" s="124">
        <v>0</v>
      </c>
      <c r="AL11" s="124">
        <v>6181</v>
      </c>
      <c r="AM11" s="124">
        <v>1558</v>
      </c>
      <c r="AN11" s="124">
        <v>0</v>
      </c>
      <c r="AO11" s="124">
        <v>0</v>
      </c>
      <c r="AP11" s="124">
        <v>11057</v>
      </c>
      <c r="AQ11" s="128">
        <v>150</v>
      </c>
      <c r="AR11" s="124">
        <v>0</v>
      </c>
      <c r="AS11" s="124">
        <v>0</v>
      </c>
      <c r="AT11" s="128">
        <f>SUM(AT7:AT10)</f>
        <v>600</v>
      </c>
      <c r="AU11" s="128">
        <f t="shared" ref="AU11:AV11" si="26">SUM(AU7:AU10)</f>
        <v>0</v>
      </c>
      <c r="AV11" s="128">
        <f t="shared" si="26"/>
        <v>1955</v>
      </c>
    </row>
    <row r="12" spans="1:48" s="96" customFormat="1" ht="12.75" x14ac:dyDescent="0.2">
      <c r="A12" s="130" t="s">
        <v>84</v>
      </c>
      <c r="B12" s="131"/>
      <c r="C12" s="131"/>
      <c r="D12" s="131"/>
      <c r="E12" s="132"/>
      <c r="F12" s="132"/>
      <c r="G12" s="99"/>
      <c r="H12" s="99"/>
      <c r="I12" s="99"/>
      <c r="J12" s="110" t="s">
        <v>76</v>
      </c>
      <c r="K12" s="110">
        <f t="shared" si="12"/>
        <v>0</v>
      </c>
      <c r="L12" s="110">
        <f t="shared" si="9"/>
        <v>0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</row>
    <row r="13" spans="1:48" s="96" customFormat="1" ht="12.75" x14ac:dyDescent="0.2">
      <c r="A13" s="93" t="s">
        <v>199</v>
      </c>
      <c r="B13" s="126">
        <v>0</v>
      </c>
      <c r="C13" s="126">
        <v>0</v>
      </c>
      <c r="D13" s="126">
        <v>0</v>
      </c>
      <c r="E13" s="110">
        <v>42996</v>
      </c>
      <c r="F13" s="97">
        <v>266861</v>
      </c>
      <c r="G13" s="97">
        <v>213728</v>
      </c>
      <c r="H13" s="97">
        <v>115074</v>
      </c>
      <c r="I13" s="97">
        <v>242126</v>
      </c>
      <c r="J13" s="110">
        <f>SUM(M13:X13)</f>
        <v>195766.68000000002</v>
      </c>
      <c r="K13" s="110">
        <f t="shared" si="12"/>
        <v>335456.68</v>
      </c>
      <c r="L13" s="110">
        <f t="shared" si="9"/>
        <v>47980.68</v>
      </c>
      <c r="M13" s="90">
        <v>14806.440000000002</v>
      </c>
      <c r="N13" s="90">
        <v>0</v>
      </c>
      <c r="O13" s="90">
        <v>5047.68</v>
      </c>
      <c r="P13" s="90">
        <v>26772.239999999998</v>
      </c>
      <c r="Q13" s="90">
        <v>1982.64</v>
      </c>
      <c r="R13" s="90">
        <v>20044.2</v>
      </c>
      <c r="S13" s="90">
        <v>15751.560000000001</v>
      </c>
      <c r="T13" s="90">
        <v>14165</v>
      </c>
      <c r="U13" s="90">
        <v>9757.44</v>
      </c>
      <c r="V13" s="90">
        <v>19425</v>
      </c>
      <c r="W13" s="90">
        <v>47140</v>
      </c>
      <c r="X13" s="90">
        <v>20874.48</v>
      </c>
      <c r="Y13" s="90">
        <v>11600.160000000002</v>
      </c>
      <c r="Z13" s="90">
        <v>13087.8</v>
      </c>
      <c r="AA13" s="90">
        <v>475</v>
      </c>
      <c r="AB13" s="90">
        <v>28605.720000000005</v>
      </c>
      <c r="AC13" s="90">
        <v>54133.2</v>
      </c>
      <c r="AD13" s="90">
        <v>24165.24</v>
      </c>
      <c r="AE13" s="90">
        <v>34048.080000000002</v>
      </c>
      <c r="AF13" s="90">
        <v>52264.08</v>
      </c>
      <c r="AG13" s="90">
        <v>29911.200000000004</v>
      </c>
      <c r="AH13" s="90">
        <v>37288.68</v>
      </c>
      <c r="AI13" s="90">
        <v>28783.920000000002</v>
      </c>
      <c r="AJ13" s="90">
        <v>21093.600000000002</v>
      </c>
      <c r="AK13" s="90">
        <v>19532.04</v>
      </c>
      <c r="AL13" s="90">
        <v>11114.400000000001</v>
      </c>
      <c r="AM13" s="90">
        <v>5364.4800000000005</v>
      </c>
      <c r="AN13" s="90">
        <v>0</v>
      </c>
      <c r="AO13" s="90">
        <v>0</v>
      </c>
      <c r="AP13" s="90">
        <v>0</v>
      </c>
      <c r="AQ13" s="90">
        <v>0</v>
      </c>
      <c r="AR13" s="95">
        <v>270.60000000000002</v>
      </c>
      <c r="AS13" s="95">
        <v>4094.6400000000003</v>
      </c>
      <c r="AT13" s="90">
        <v>5986.2</v>
      </c>
      <c r="AU13" s="90">
        <v>0</v>
      </c>
      <c r="AV13" s="90">
        <v>1618.32</v>
      </c>
    </row>
    <row r="14" spans="1:48" s="96" customFormat="1" ht="12.75" x14ac:dyDescent="0.2">
      <c r="A14" s="93" t="s">
        <v>200</v>
      </c>
      <c r="B14" s="126">
        <f>B15-B13</f>
        <v>507439</v>
      </c>
      <c r="C14" s="126">
        <f t="shared" ref="C14:X14" si="27">C15-C13</f>
        <v>92663</v>
      </c>
      <c r="D14" s="126">
        <f t="shared" si="27"/>
        <v>31221</v>
      </c>
      <c r="E14" s="126">
        <f t="shared" si="27"/>
        <v>820</v>
      </c>
      <c r="F14" s="126">
        <f t="shared" si="27"/>
        <v>550</v>
      </c>
      <c r="G14" s="126">
        <f t="shared" si="27"/>
        <v>67508</v>
      </c>
      <c r="H14" s="126">
        <f t="shared" si="27"/>
        <v>191252</v>
      </c>
      <c r="I14" s="126">
        <f t="shared" si="27"/>
        <v>848</v>
      </c>
      <c r="J14" s="126">
        <f t="shared" si="27"/>
        <v>-0.11999999999534339</v>
      </c>
      <c r="K14" s="110">
        <f t="shared" si="12"/>
        <v>0.20000000000004547</v>
      </c>
      <c r="L14" s="110">
        <f t="shared" si="9"/>
        <v>0</v>
      </c>
      <c r="M14" s="140">
        <f t="shared" si="27"/>
        <v>0</v>
      </c>
      <c r="N14" s="140">
        <f t="shared" si="27"/>
        <v>0</v>
      </c>
      <c r="O14" s="140">
        <f t="shared" si="27"/>
        <v>0</v>
      </c>
      <c r="P14" s="140">
        <f t="shared" si="27"/>
        <v>0</v>
      </c>
      <c r="Q14" s="140">
        <f t="shared" si="27"/>
        <v>0</v>
      </c>
      <c r="R14" s="140">
        <f t="shared" si="27"/>
        <v>0</v>
      </c>
      <c r="S14" s="140">
        <f t="shared" si="27"/>
        <v>0</v>
      </c>
      <c r="T14" s="140">
        <f t="shared" si="27"/>
        <v>-7.999999999992724E-2</v>
      </c>
      <c r="U14" s="140">
        <f t="shared" si="27"/>
        <v>0</v>
      </c>
      <c r="V14" s="140">
        <f t="shared" si="27"/>
        <v>0.12000000000261934</v>
      </c>
      <c r="W14" s="140">
        <f t="shared" si="27"/>
        <v>-0.15999999998894054</v>
      </c>
      <c r="X14" s="140">
        <f t="shared" si="27"/>
        <v>0</v>
      </c>
      <c r="Y14" s="97">
        <f>Y15-Y13</f>
        <v>0</v>
      </c>
      <c r="Z14" s="97">
        <f t="shared" ref="Z14:AJ14" si="28">Z15-Z13</f>
        <v>0</v>
      </c>
      <c r="AA14" s="97">
        <f t="shared" si="28"/>
        <v>0.20000000000004547</v>
      </c>
      <c r="AB14" s="97">
        <f t="shared" si="28"/>
        <v>0</v>
      </c>
      <c r="AC14" s="97">
        <f t="shared" si="28"/>
        <v>0</v>
      </c>
      <c r="AD14" s="97">
        <f t="shared" si="28"/>
        <v>0</v>
      </c>
      <c r="AE14" s="97">
        <f t="shared" si="28"/>
        <v>0</v>
      </c>
      <c r="AF14" s="97">
        <f t="shared" si="28"/>
        <v>0</v>
      </c>
      <c r="AG14" s="97">
        <f t="shared" si="28"/>
        <v>0</v>
      </c>
      <c r="AH14" s="97">
        <f t="shared" si="28"/>
        <v>0</v>
      </c>
      <c r="AI14" s="97">
        <f t="shared" si="28"/>
        <v>0</v>
      </c>
      <c r="AJ14" s="97">
        <f t="shared" si="28"/>
        <v>0</v>
      </c>
      <c r="AK14" s="90">
        <f>AK15-AK13</f>
        <v>0</v>
      </c>
      <c r="AL14" s="90">
        <f t="shared" ref="AL14:AO14" si="29">AL15-AL13</f>
        <v>0</v>
      </c>
      <c r="AM14" s="90">
        <f t="shared" si="29"/>
        <v>0</v>
      </c>
      <c r="AN14" s="90">
        <f t="shared" si="29"/>
        <v>0</v>
      </c>
      <c r="AO14" s="90">
        <f t="shared" si="29"/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</row>
    <row r="15" spans="1:48" s="100" customFormat="1" ht="12.75" x14ac:dyDescent="0.2">
      <c r="A15" s="100" t="s">
        <v>204</v>
      </c>
      <c r="B15" s="99">
        <v>507439</v>
      </c>
      <c r="C15" s="131">
        <f>C16-C11-C13</f>
        <v>92663</v>
      </c>
      <c r="D15" s="131">
        <f>D16-D11-D13</f>
        <v>31221</v>
      </c>
      <c r="E15" s="99">
        <v>43816</v>
      </c>
      <c r="F15" s="99">
        <v>267411</v>
      </c>
      <c r="G15" s="99">
        <v>281236</v>
      </c>
      <c r="H15" s="99">
        <v>306326</v>
      </c>
      <c r="I15" s="99">
        <v>242974</v>
      </c>
      <c r="J15" s="132">
        <f>SUM(M15:X15)</f>
        <v>195766.56000000003</v>
      </c>
      <c r="K15" s="132">
        <f t="shared" si="12"/>
        <v>335456.88</v>
      </c>
      <c r="L15" s="132">
        <f t="shared" si="9"/>
        <v>47980.68</v>
      </c>
      <c r="M15" s="124">
        <v>14806.440000000002</v>
      </c>
      <c r="N15" s="124">
        <v>0</v>
      </c>
      <c r="O15" s="124">
        <v>5047.68</v>
      </c>
      <c r="P15" s="124">
        <v>26772.239999999998</v>
      </c>
      <c r="Q15" s="124">
        <v>1982.64</v>
      </c>
      <c r="R15" s="124">
        <v>20044.2</v>
      </c>
      <c r="S15" s="124">
        <v>15751.560000000001</v>
      </c>
      <c r="T15" s="124">
        <v>14164.92</v>
      </c>
      <c r="U15" s="124">
        <v>9757.44</v>
      </c>
      <c r="V15" s="124">
        <v>19425.120000000003</v>
      </c>
      <c r="W15" s="124">
        <v>47139.840000000011</v>
      </c>
      <c r="X15" s="124">
        <v>20874.48</v>
      </c>
      <c r="Y15" s="124">
        <v>11600.160000000002</v>
      </c>
      <c r="Z15" s="124">
        <v>13087.8</v>
      </c>
      <c r="AA15" s="124">
        <v>475.20000000000005</v>
      </c>
      <c r="AB15" s="124">
        <v>28605.720000000005</v>
      </c>
      <c r="AC15" s="124">
        <v>54133.2</v>
      </c>
      <c r="AD15" s="124">
        <v>24165.24</v>
      </c>
      <c r="AE15" s="124">
        <v>34048.080000000002</v>
      </c>
      <c r="AF15" s="124">
        <v>52264.08</v>
      </c>
      <c r="AG15" s="124">
        <v>29911.200000000004</v>
      </c>
      <c r="AH15" s="124">
        <v>37288.68</v>
      </c>
      <c r="AI15" s="124">
        <v>28783.920000000002</v>
      </c>
      <c r="AJ15" s="124">
        <v>21093.600000000002</v>
      </c>
      <c r="AK15" s="124">
        <v>19532.04</v>
      </c>
      <c r="AL15" s="124">
        <v>11114.400000000001</v>
      </c>
      <c r="AM15" s="124">
        <v>5364.4800000000005</v>
      </c>
      <c r="AN15" s="124">
        <v>0</v>
      </c>
      <c r="AO15" s="124">
        <v>0</v>
      </c>
      <c r="AP15" s="124">
        <v>0</v>
      </c>
      <c r="AQ15" s="124">
        <v>0</v>
      </c>
      <c r="AR15" s="124">
        <f>SUM(AR13:AR14)</f>
        <v>270.60000000000002</v>
      </c>
      <c r="AS15" s="124">
        <f>SUM(AS13:AS14)</f>
        <v>4094.6400000000003</v>
      </c>
      <c r="AT15" s="124">
        <f>SUM(AT13:AT14)</f>
        <v>5986.2</v>
      </c>
      <c r="AU15" s="124">
        <f t="shared" ref="AU15:AV15" si="30">SUM(AU13:AU14)</f>
        <v>0</v>
      </c>
      <c r="AV15" s="124">
        <f t="shared" si="30"/>
        <v>1618.32</v>
      </c>
    </row>
    <row r="16" spans="1:48" s="100" customFormat="1" ht="12.75" x14ac:dyDescent="0.2">
      <c r="A16" s="133" t="s">
        <v>205</v>
      </c>
      <c r="B16" s="124">
        <f>B11+B15</f>
        <v>577140</v>
      </c>
      <c r="C16" s="124">
        <v>243216.22</v>
      </c>
      <c r="D16" s="124">
        <v>39539</v>
      </c>
      <c r="E16" s="99">
        <v>44256</v>
      </c>
      <c r="F16" s="99">
        <v>267711</v>
      </c>
      <c r="G16" s="128">
        <v>282625.5</v>
      </c>
      <c r="H16" s="128">
        <v>306326</v>
      </c>
      <c r="I16" s="128">
        <f>I11+I15</f>
        <v>273105</v>
      </c>
      <c r="J16" s="99">
        <v>248364.56</v>
      </c>
      <c r="K16" s="132">
        <f t="shared" si="12"/>
        <v>404589.12</v>
      </c>
      <c r="L16" s="132">
        <f t="shared" si="9"/>
        <v>69481.679999999993</v>
      </c>
      <c r="M16" s="124">
        <v>18436.440000000002</v>
      </c>
      <c r="N16" s="124">
        <v>200</v>
      </c>
      <c r="O16" s="124">
        <v>10506.68</v>
      </c>
      <c r="P16" s="124">
        <v>27277.239999999998</v>
      </c>
      <c r="Q16" s="124">
        <v>1982.64</v>
      </c>
      <c r="R16" s="124">
        <v>20044.2</v>
      </c>
      <c r="S16" s="124">
        <v>17201.560000000001</v>
      </c>
      <c r="T16" s="124">
        <v>14217.92</v>
      </c>
      <c r="U16" s="124">
        <v>10502.44</v>
      </c>
      <c r="V16" s="124">
        <v>30925.120000000003</v>
      </c>
      <c r="W16" s="124">
        <v>47775.840000000011</v>
      </c>
      <c r="X16" s="124">
        <v>49294.479999999996</v>
      </c>
      <c r="Y16" s="124">
        <v>20827.160000000003</v>
      </c>
      <c r="Z16" s="124">
        <v>13087.8</v>
      </c>
      <c r="AA16" s="124">
        <v>38528.199999999997</v>
      </c>
      <c r="AB16" s="124">
        <v>29097.720000000005</v>
      </c>
      <c r="AC16" s="124">
        <v>61593.2</v>
      </c>
      <c r="AD16" s="124">
        <v>25975.24</v>
      </c>
      <c r="AE16" s="124">
        <v>37148.080000000002</v>
      </c>
      <c r="AF16" s="124">
        <v>52314.080000000002</v>
      </c>
      <c r="AG16" s="124">
        <v>29971.200000000004</v>
      </c>
      <c r="AH16" s="124">
        <v>42343.92</v>
      </c>
      <c r="AI16" s="124">
        <v>30968.920000000002</v>
      </c>
      <c r="AJ16" s="124">
        <v>22733.600000000002</v>
      </c>
      <c r="AK16" s="124">
        <v>19532.04</v>
      </c>
      <c r="AL16" s="124">
        <v>17295.400000000001</v>
      </c>
      <c r="AM16" s="124">
        <v>6922.4800000000005</v>
      </c>
      <c r="AN16" s="124">
        <v>0</v>
      </c>
      <c r="AO16" s="124">
        <v>0</v>
      </c>
      <c r="AP16" s="124">
        <v>11057</v>
      </c>
      <c r="AQ16" s="124">
        <v>150</v>
      </c>
      <c r="AR16" s="124">
        <f>SUM(AR15,AR11)</f>
        <v>270.60000000000002</v>
      </c>
      <c r="AS16" s="124">
        <f>SUM(AS15,AS11)</f>
        <v>4094.6400000000003</v>
      </c>
      <c r="AT16" s="124">
        <f>SUM(AT15,AT11)</f>
        <v>6586.2</v>
      </c>
      <c r="AU16" s="124">
        <f t="shared" ref="AU16:AV16" si="31">SUM(AU15,AU11)</f>
        <v>0</v>
      </c>
      <c r="AV16" s="124">
        <f t="shared" si="31"/>
        <v>3573.3199999999997</v>
      </c>
    </row>
    <row r="17" spans="1:48" s="96" customFormat="1" ht="12.75" x14ac:dyDescent="0.2">
      <c r="A17" s="133"/>
      <c r="B17" s="124"/>
      <c r="C17" s="124"/>
      <c r="D17" s="124"/>
      <c r="E17" s="99"/>
      <c r="F17" s="99"/>
      <c r="G17" s="128"/>
      <c r="H17" s="128"/>
      <c r="I17" s="128"/>
      <c r="J17" s="34"/>
      <c r="K17" s="34"/>
      <c r="L17" s="34" t="s">
        <v>76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</row>
    <row r="18" spans="1:48" x14ac:dyDescent="0.25">
      <c r="A18" s="135" t="s">
        <v>126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207"/>
      <c r="P18" s="199"/>
      <c r="Q18" s="199"/>
      <c r="R18" s="199"/>
      <c r="S18" s="199"/>
      <c r="T18" s="199"/>
      <c r="V18" s="97"/>
      <c r="AM18" s="97"/>
      <c r="AN18" s="97"/>
      <c r="AO18" s="97"/>
    </row>
    <row r="19" spans="1:48" x14ac:dyDescent="0.25">
      <c r="A19" s="207" t="s">
        <v>202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199"/>
      <c r="P19" s="199"/>
      <c r="Q19" s="66"/>
      <c r="R19" s="66"/>
      <c r="S19" s="66"/>
      <c r="T19" s="136"/>
      <c r="V19" s="97"/>
      <c r="AM19" s="97"/>
      <c r="AN19" s="97"/>
      <c r="AO19" s="97"/>
    </row>
    <row r="20" spans="1:48" x14ac:dyDescent="0.25">
      <c r="A20" s="206" t="s">
        <v>139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199"/>
      <c r="P20" s="199"/>
      <c r="Q20" s="199"/>
      <c r="R20" s="199"/>
      <c r="S20" s="199"/>
      <c r="T20" s="199"/>
      <c r="V20" s="97"/>
      <c r="AM20" s="97"/>
      <c r="AN20" s="97"/>
      <c r="AO20" s="97"/>
    </row>
    <row r="21" spans="1:48" x14ac:dyDescent="0.25">
      <c r="A21" s="137" t="s">
        <v>159</v>
      </c>
      <c r="G21" s="34"/>
      <c r="I21" s="97"/>
      <c r="L21" s="97"/>
      <c r="M21" s="97" t="s">
        <v>76</v>
      </c>
      <c r="N21" s="97" t="s">
        <v>76</v>
      </c>
      <c r="V21" s="97"/>
    </row>
    <row r="22" spans="1:48" x14ac:dyDescent="0.25">
      <c r="U22" s="97"/>
      <c r="V22" s="97"/>
      <c r="W22" s="97"/>
    </row>
    <row r="23" spans="1:48" x14ac:dyDescent="0.25">
      <c r="U23" s="97"/>
      <c r="V23" s="97"/>
      <c r="W23" s="97"/>
    </row>
    <row r="24" spans="1:48" hidden="1" x14ac:dyDescent="0.25">
      <c r="U24" s="97"/>
      <c r="V24" s="97"/>
      <c r="W24" s="97"/>
      <c r="AJ24" s="134" t="s">
        <v>228</v>
      </c>
      <c r="AK24" s="96" t="b">
        <f>AK11='1_BOT'!B46</f>
        <v>1</v>
      </c>
      <c r="AL24" s="96" t="b">
        <f>AL11='1_BOT'!B47</f>
        <v>1</v>
      </c>
      <c r="AM24" s="97" t="b">
        <f>AM11='1_BOT'!B48</f>
        <v>1</v>
      </c>
      <c r="AN24" s="97" t="b">
        <f>AN11='1_BOT'!B49</f>
        <v>1</v>
      </c>
      <c r="AO24" s="97" t="b">
        <f>AO11='1_BOT'!B50</f>
        <v>1</v>
      </c>
      <c r="AP24" s="96" t="b">
        <f>AP11='1_BOT'!B51</f>
        <v>1</v>
      </c>
      <c r="AQ24" s="96" t="b">
        <f>AQ11='1_BOT'!B52</f>
        <v>1</v>
      </c>
      <c r="AR24" s="96" t="b">
        <f>AR11='1_BOT'!B53</f>
        <v>1</v>
      </c>
      <c r="AS24" s="96" t="b">
        <f>AS11='1_BOT'!B54</f>
        <v>1</v>
      </c>
      <c r="AT24" s="96" t="b">
        <f>AT11='1_BOT'!B55</f>
        <v>1</v>
      </c>
      <c r="AU24" s="96" t="b">
        <f>AU11='1_BOT'!B56</f>
        <v>1</v>
      </c>
      <c r="AV24" s="96" t="b">
        <f>AV11='1_BOT'!B57</f>
        <v>1</v>
      </c>
    </row>
    <row r="25" spans="1:48" hidden="1" x14ac:dyDescent="0.25">
      <c r="U25" s="97"/>
      <c r="V25" s="97"/>
      <c r="W25" s="97"/>
      <c r="AJ25" s="134" t="s">
        <v>229</v>
      </c>
      <c r="AK25" s="96" t="b">
        <f>AK13='1_BOT'!C46</f>
        <v>1</v>
      </c>
      <c r="AL25" s="90" t="b">
        <f>AL13='1_BOT'!C47</f>
        <v>1</v>
      </c>
      <c r="AM25" s="96" t="b">
        <f>AM13='1_BOT'!C48</f>
        <v>1</v>
      </c>
      <c r="AN25" s="96" t="b">
        <f>AN13='1_BOT'!C49</f>
        <v>1</v>
      </c>
      <c r="AO25" s="96" t="b">
        <f>AO13='1_BOT'!C50</f>
        <v>1</v>
      </c>
      <c r="AP25" s="96" t="b">
        <f>AP13='1_BOT'!C51</f>
        <v>1</v>
      </c>
      <c r="AQ25" s="96" t="b">
        <f>AQ13='1_BOT'!C52</f>
        <v>1</v>
      </c>
      <c r="AR25" s="96" t="b">
        <f>AR13='1_BOT'!C53</f>
        <v>1</v>
      </c>
      <c r="AS25" s="90" t="b">
        <f>AS13='1_BOT'!C54</f>
        <v>1</v>
      </c>
      <c r="AT25" s="90" t="b">
        <f>AT13='1_BOT'!C55</f>
        <v>1</v>
      </c>
      <c r="AU25" s="90" t="b">
        <f>AU13='1_BOT'!C56</f>
        <v>1</v>
      </c>
      <c r="AV25" s="90" t="b">
        <f>AV13='1_BOT'!C57</f>
        <v>1</v>
      </c>
    </row>
    <row r="26" spans="1:48" hidden="1" x14ac:dyDescent="0.25">
      <c r="U26" s="97"/>
      <c r="V26" s="97"/>
      <c r="W26" s="97"/>
      <c r="AJ26" s="134" t="s">
        <v>230</v>
      </c>
      <c r="AK26" s="134" t="b">
        <f>AK16='1_BOT'!D46</f>
        <v>1</v>
      </c>
      <c r="AL26" s="134" t="b">
        <f>AL16='1_BOT'!D47</f>
        <v>1</v>
      </c>
      <c r="AM26" s="134" t="b">
        <f>AM16='1_BOT'!D48</f>
        <v>1</v>
      </c>
      <c r="AN26" s="134" t="b">
        <f>AN16='1_BOT'!D49</f>
        <v>1</v>
      </c>
      <c r="AO26" s="134" t="b">
        <f>AO16='1_BOT'!D50</f>
        <v>1</v>
      </c>
      <c r="AP26" s="134" t="b">
        <f>AP16='1_BOT'!D51</f>
        <v>1</v>
      </c>
      <c r="AQ26" s="134" t="b">
        <f>AQ16='1_BOT'!D52</f>
        <v>1</v>
      </c>
      <c r="AR26" s="134" t="b">
        <f>AR16='1_BOT'!C53</f>
        <v>1</v>
      </c>
      <c r="AS26" s="134" t="b">
        <f>AS16='1_BOT'!D54</f>
        <v>1</v>
      </c>
      <c r="AT26" s="134" t="b">
        <f>AT16='1_BOT'!D55</f>
        <v>1</v>
      </c>
      <c r="AU26" s="134" t="b">
        <f>AU16='1_BOT'!D56</f>
        <v>1</v>
      </c>
      <c r="AV26" s="134" t="b">
        <f>AV16='1_BOT'!D57</f>
        <v>1</v>
      </c>
    </row>
    <row r="27" spans="1:48" x14ac:dyDescent="0.25">
      <c r="U27" s="97"/>
      <c r="V27" s="97"/>
      <c r="W27" s="97"/>
      <c r="AA27" s="97"/>
      <c r="AB27" s="97"/>
      <c r="AC27" s="97"/>
    </row>
    <row r="28" spans="1:48" x14ac:dyDescent="0.25">
      <c r="U28" s="97"/>
      <c r="V28" s="97"/>
      <c r="W28" s="97"/>
      <c r="AA28" s="97"/>
      <c r="AB28" s="97"/>
      <c r="AC28" s="97"/>
    </row>
    <row r="29" spans="1:48" x14ac:dyDescent="0.25">
      <c r="U29" s="97"/>
      <c r="V29" s="97"/>
      <c r="W29" s="97"/>
      <c r="AA29" s="97"/>
      <c r="AB29" s="97"/>
      <c r="AC29" s="97"/>
    </row>
    <row r="30" spans="1:48" x14ac:dyDescent="0.25">
      <c r="U30" s="97"/>
      <c r="V30" s="97"/>
      <c r="W30" s="97"/>
      <c r="AA30" s="97"/>
      <c r="AB30" s="97"/>
      <c r="AC30" s="97"/>
    </row>
    <row r="31" spans="1:48" x14ac:dyDescent="0.25">
      <c r="U31" s="97"/>
      <c r="V31" s="97"/>
      <c r="W31" s="97"/>
      <c r="AA31" s="97"/>
      <c r="AB31" s="97"/>
      <c r="AC31" s="97"/>
    </row>
    <row r="32" spans="1:48" x14ac:dyDescent="0.25">
      <c r="V32" s="97"/>
      <c r="AA32" s="97"/>
      <c r="AB32" s="97"/>
      <c r="AC32" s="97"/>
    </row>
    <row r="33" spans="22:29" x14ac:dyDescent="0.25">
      <c r="V33" s="97"/>
      <c r="AA33" s="97"/>
      <c r="AB33" s="97"/>
      <c r="AC33" s="97" t="s">
        <v>76</v>
      </c>
    </row>
    <row r="34" spans="22:29" x14ac:dyDescent="0.25">
      <c r="V34" s="97"/>
    </row>
    <row r="35" spans="22:29" x14ac:dyDescent="0.25">
      <c r="V35" s="97"/>
    </row>
    <row r="36" spans="22:29" x14ac:dyDescent="0.25">
      <c r="V36" s="97"/>
    </row>
    <row r="37" spans="22:29" x14ac:dyDescent="0.25">
      <c r="V37" s="97"/>
    </row>
  </sheetData>
  <mergeCells count="12">
    <mergeCell ref="A20:T20"/>
    <mergeCell ref="O18:T18"/>
    <mergeCell ref="A1:A2"/>
    <mergeCell ref="A19:P19"/>
    <mergeCell ref="B3:L4"/>
    <mergeCell ref="A3:A5"/>
    <mergeCell ref="M4:X4"/>
    <mergeCell ref="Y4:AJ4"/>
    <mergeCell ref="AK4:AV4"/>
    <mergeCell ref="M3:AV3"/>
    <mergeCell ref="B2:AV2"/>
    <mergeCell ref="B1:AV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V45"/>
  <sheetViews>
    <sheetView zoomScaleNormal="100" workbookViewId="0">
      <pane xSplit="1" ySplit="5" topLeftCell="G6" activePane="bottomRight" state="frozen"/>
      <selection pane="topRight" activeCell="B1" sqref="B1"/>
      <selection pane="bottomLeft" activeCell="A4" sqref="A4"/>
      <selection pane="bottomRight" activeCell="AL14" sqref="AL14"/>
    </sheetView>
  </sheetViews>
  <sheetFormatPr defaultRowHeight="15" x14ac:dyDescent="0.25"/>
  <cols>
    <col min="1" max="1" width="49.7109375" style="134" customWidth="1"/>
    <col min="2" max="10" width="10" style="134" bestFit="1" customWidth="1"/>
    <col min="11" max="11" width="11" style="134" customWidth="1"/>
    <col min="12" max="12" width="11.5703125" style="134" bestFit="1" customWidth="1"/>
    <col min="13" max="24" width="9.140625" style="134" customWidth="1"/>
    <col min="25" max="25" width="11.42578125" style="134" customWidth="1"/>
    <col min="26" max="26" width="9.140625" style="134" customWidth="1"/>
    <col min="27" max="36" width="8.85546875" style="134" customWidth="1"/>
    <col min="37" max="42" width="8.85546875" style="134" bestFit="1" customWidth="1"/>
    <col min="43" max="192" width="9.28515625" style="134"/>
    <col min="193" max="193" width="41" style="134" customWidth="1"/>
    <col min="194" max="200" width="9.28515625" style="134" customWidth="1"/>
    <col min="201" max="201" width="10.5703125" style="134" customWidth="1"/>
    <col min="202" max="212" width="9.28515625" style="134" customWidth="1"/>
    <col min="213" max="213" width="12.7109375" style="134" customWidth="1"/>
    <col min="214" max="214" width="13.28515625" style="134" customWidth="1"/>
    <col min="215" max="250" width="9.28515625" style="134" customWidth="1"/>
    <col min="251" max="256" width="11.28515625" style="134" customWidth="1"/>
    <col min="257" max="257" width="10.7109375" style="134" customWidth="1"/>
    <col min="258" max="448" width="9.28515625" style="134"/>
    <col min="449" max="449" width="41" style="134" customWidth="1"/>
    <col min="450" max="456" width="9.28515625" style="134" customWidth="1"/>
    <col min="457" max="457" width="10.5703125" style="134" customWidth="1"/>
    <col min="458" max="468" width="9.28515625" style="134" customWidth="1"/>
    <col min="469" max="469" width="12.7109375" style="134" customWidth="1"/>
    <col min="470" max="470" width="13.28515625" style="134" customWidth="1"/>
    <col min="471" max="506" width="9.28515625" style="134" customWidth="1"/>
    <col min="507" max="512" width="11.28515625" style="134" customWidth="1"/>
    <col min="513" max="513" width="10.7109375" style="134" customWidth="1"/>
    <col min="514" max="704" width="9.28515625" style="134"/>
    <col min="705" max="705" width="41" style="134" customWidth="1"/>
    <col min="706" max="712" width="9.28515625" style="134" customWidth="1"/>
    <col min="713" max="713" width="10.5703125" style="134" customWidth="1"/>
    <col min="714" max="724" width="9.28515625" style="134" customWidth="1"/>
    <col min="725" max="725" width="12.7109375" style="134" customWidth="1"/>
    <col min="726" max="726" width="13.28515625" style="134" customWidth="1"/>
    <col min="727" max="762" width="9.28515625" style="134" customWidth="1"/>
    <col min="763" max="768" width="11.28515625" style="134" customWidth="1"/>
    <col min="769" max="769" width="10.7109375" style="134" customWidth="1"/>
    <col min="770" max="960" width="9.28515625" style="134"/>
    <col min="961" max="961" width="41" style="134" customWidth="1"/>
    <col min="962" max="968" width="9.28515625" style="134" customWidth="1"/>
    <col min="969" max="969" width="10.5703125" style="134" customWidth="1"/>
    <col min="970" max="980" width="9.28515625" style="134" customWidth="1"/>
    <col min="981" max="981" width="12.7109375" style="134" customWidth="1"/>
    <col min="982" max="982" width="13.28515625" style="134" customWidth="1"/>
    <col min="983" max="1018" width="9.28515625" style="134" customWidth="1"/>
    <col min="1019" max="1024" width="11.28515625" style="134" customWidth="1"/>
    <col min="1025" max="1025" width="10.7109375" style="134" customWidth="1"/>
    <col min="1026" max="1216" width="9.28515625" style="134"/>
    <col min="1217" max="1217" width="41" style="134" customWidth="1"/>
    <col min="1218" max="1224" width="9.28515625" style="134" customWidth="1"/>
    <col min="1225" max="1225" width="10.5703125" style="134" customWidth="1"/>
    <col min="1226" max="1236" width="9.28515625" style="134" customWidth="1"/>
    <col min="1237" max="1237" width="12.7109375" style="134" customWidth="1"/>
    <col min="1238" max="1238" width="13.28515625" style="134" customWidth="1"/>
    <col min="1239" max="1274" width="9.28515625" style="134" customWidth="1"/>
    <col min="1275" max="1280" width="11.28515625" style="134" customWidth="1"/>
    <col min="1281" max="1281" width="10.7109375" style="134" customWidth="1"/>
    <col min="1282" max="1472" width="9.28515625" style="134"/>
    <col min="1473" max="1473" width="41" style="134" customWidth="1"/>
    <col min="1474" max="1480" width="9.28515625" style="134" customWidth="1"/>
    <col min="1481" max="1481" width="10.5703125" style="134" customWidth="1"/>
    <col min="1482" max="1492" width="9.28515625" style="134" customWidth="1"/>
    <col min="1493" max="1493" width="12.7109375" style="134" customWidth="1"/>
    <col min="1494" max="1494" width="13.28515625" style="134" customWidth="1"/>
    <col min="1495" max="1530" width="9.28515625" style="134" customWidth="1"/>
    <col min="1531" max="1536" width="11.28515625" style="134" customWidth="1"/>
    <col min="1537" max="1537" width="10.7109375" style="134" customWidth="1"/>
    <col min="1538" max="1728" width="9.28515625" style="134"/>
    <col min="1729" max="1729" width="41" style="134" customWidth="1"/>
    <col min="1730" max="1736" width="9.28515625" style="134" customWidth="1"/>
    <col min="1737" max="1737" width="10.5703125" style="134" customWidth="1"/>
    <col min="1738" max="1748" width="9.28515625" style="134" customWidth="1"/>
    <col min="1749" max="1749" width="12.7109375" style="134" customWidth="1"/>
    <col min="1750" max="1750" width="13.28515625" style="134" customWidth="1"/>
    <col min="1751" max="1786" width="9.28515625" style="134" customWidth="1"/>
    <col min="1787" max="1792" width="11.28515625" style="134" customWidth="1"/>
    <col min="1793" max="1793" width="10.7109375" style="134" customWidth="1"/>
    <col min="1794" max="1984" width="9.28515625" style="134"/>
    <col min="1985" max="1985" width="41" style="134" customWidth="1"/>
    <col min="1986" max="1992" width="9.28515625" style="134" customWidth="1"/>
    <col min="1993" max="1993" width="10.5703125" style="134" customWidth="1"/>
    <col min="1994" max="2004" width="9.28515625" style="134" customWidth="1"/>
    <col min="2005" max="2005" width="12.7109375" style="134" customWidth="1"/>
    <col min="2006" max="2006" width="13.28515625" style="134" customWidth="1"/>
    <col min="2007" max="2042" width="9.28515625" style="134" customWidth="1"/>
    <col min="2043" max="2048" width="11.28515625" style="134" customWidth="1"/>
    <col min="2049" max="2049" width="10.7109375" style="134" customWidth="1"/>
    <col min="2050" max="2240" width="9.28515625" style="134"/>
    <col min="2241" max="2241" width="41" style="134" customWidth="1"/>
    <col min="2242" max="2248" width="9.28515625" style="134" customWidth="1"/>
    <col min="2249" max="2249" width="10.5703125" style="134" customWidth="1"/>
    <col min="2250" max="2260" width="9.28515625" style="134" customWidth="1"/>
    <col min="2261" max="2261" width="12.7109375" style="134" customWidth="1"/>
    <col min="2262" max="2262" width="13.28515625" style="134" customWidth="1"/>
    <col min="2263" max="2298" width="9.28515625" style="134" customWidth="1"/>
    <col min="2299" max="2304" width="11.28515625" style="134" customWidth="1"/>
    <col min="2305" max="2305" width="10.7109375" style="134" customWidth="1"/>
    <col min="2306" max="2496" width="9.28515625" style="134"/>
    <col min="2497" max="2497" width="41" style="134" customWidth="1"/>
    <col min="2498" max="2504" width="9.28515625" style="134" customWidth="1"/>
    <col min="2505" max="2505" width="10.5703125" style="134" customWidth="1"/>
    <col min="2506" max="2516" width="9.28515625" style="134" customWidth="1"/>
    <col min="2517" max="2517" width="12.7109375" style="134" customWidth="1"/>
    <col min="2518" max="2518" width="13.28515625" style="134" customWidth="1"/>
    <col min="2519" max="2554" width="9.28515625" style="134" customWidth="1"/>
    <col min="2555" max="2560" width="11.28515625" style="134" customWidth="1"/>
    <col min="2561" max="2561" width="10.7109375" style="134" customWidth="1"/>
    <col min="2562" max="2752" width="9.28515625" style="134"/>
    <col min="2753" max="2753" width="41" style="134" customWidth="1"/>
    <col min="2754" max="2760" width="9.28515625" style="134" customWidth="1"/>
    <col min="2761" max="2761" width="10.5703125" style="134" customWidth="1"/>
    <col min="2762" max="2772" width="9.28515625" style="134" customWidth="1"/>
    <col min="2773" max="2773" width="12.7109375" style="134" customWidth="1"/>
    <col min="2774" max="2774" width="13.28515625" style="134" customWidth="1"/>
    <col min="2775" max="2810" width="9.28515625" style="134" customWidth="1"/>
    <col min="2811" max="2816" width="11.28515625" style="134" customWidth="1"/>
    <col min="2817" max="2817" width="10.7109375" style="134" customWidth="1"/>
    <col min="2818" max="3008" width="9.28515625" style="134"/>
    <col min="3009" max="3009" width="41" style="134" customWidth="1"/>
    <col min="3010" max="3016" width="9.28515625" style="134" customWidth="1"/>
    <col min="3017" max="3017" width="10.5703125" style="134" customWidth="1"/>
    <col min="3018" max="3028" width="9.28515625" style="134" customWidth="1"/>
    <col min="3029" max="3029" width="12.7109375" style="134" customWidth="1"/>
    <col min="3030" max="3030" width="13.28515625" style="134" customWidth="1"/>
    <col min="3031" max="3066" width="9.28515625" style="134" customWidth="1"/>
    <col min="3067" max="3072" width="11.28515625" style="134" customWidth="1"/>
    <col min="3073" max="3073" width="10.7109375" style="134" customWidth="1"/>
    <col min="3074" max="3264" width="9.28515625" style="134"/>
    <col min="3265" max="3265" width="41" style="134" customWidth="1"/>
    <col min="3266" max="3272" width="9.28515625" style="134" customWidth="1"/>
    <col min="3273" max="3273" width="10.5703125" style="134" customWidth="1"/>
    <col min="3274" max="3284" width="9.28515625" style="134" customWidth="1"/>
    <col min="3285" max="3285" width="12.7109375" style="134" customWidth="1"/>
    <col min="3286" max="3286" width="13.28515625" style="134" customWidth="1"/>
    <col min="3287" max="3322" width="9.28515625" style="134" customWidth="1"/>
    <col min="3323" max="3328" width="11.28515625" style="134" customWidth="1"/>
    <col min="3329" max="3329" width="10.7109375" style="134" customWidth="1"/>
    <col min="3330" max="3520" width="9.28515625" style="134"/>
    <col min="3521" max="3521" width="41" style="134" customWidth="1"/>
    <col min="3522" max="3528" width="9.28515625" style="134" customWidth="1"/>
    <col min="3529" max="3529" width="10.5703125" style="134" customWidth="1"/>
    <col min="3530" max="3540" width="9.28515625" style="134" customWidth="1"/>
    <col min="3541" max="3541" width="12.7109375" style="134" customWidth="1"/>
    <col min="3542" max="3542" width="13.28515625" style="134" customWidth="1"/>
    <col min="3543" max="3578" width="9.28515625" style="134" customWidth="1"/>
    <col min="3579" max="3584" width="11.28515625" style="134" customWidth="1"/>
    <col min="3585" max="3585" width="10.7109375" style="134" customWidth="1"/>
    <col min="3586" max="3776" width="9.28515625" style="134"/>
    <col min="3777" max="3777" width="41" style="134" customWidth="1"/>
    <col min="3778" max="3784" width="9.28515625" style="134" customWidth="1"/>
    <col min="3785" max="3785" width="10.5703125" style="134" customWidth="1"/>
    <col min="3786" max="3796" width="9.28515625" style="134" customWidth="1"/>
    <col min="3797" max="3797" width="12.7109375" style="134" customWidth="1"/>
    <col min="3798" max="3798" width="13.28515625" style="134" customWidth="1"/>
    <col min="3799" max="3834" width="9.28515625" style="134" customWidth="1"/>
    <col min="3835" max="3840" width="11.28515625" style="134" customWidth="1"/>
    <col min="3841" max="3841" width="10.7109375" style="134" customWidth="1"/>
    <col min="3842" max="4032" width="9.28515625" style="134"/>
    <col min="4033" max="4033" width="41" style="134" customWidth="1"/>
    <col min="4034" max="4040" width="9.28515625" style="134" customWidth="1"/>
    <col min="4041" max="4041" width="10.5703125" style="134" customWidth="1"/>
    <col min="4042" max="4052" width="9.28515625" style="134" customWidth="1"/>
    <col min="4053" max="4053" width="12.7109375" style="134" customWidth="1"/>
    <col min="4054" max="4054" width="13.28515625" style="134" customWidth="1"/>
    <col min="4055" max="4090" width="9.28515625" style="134" customWidth="1"/>
    <col min="4091" max="4096" width="11.28515625" style="134" customWidth="1"/>
    <col min="4097" max="4097" width="10.7109375" style="134" customWidth="1"/>
    <col min="4098" max="4288" width="9.28515625" style="134"/>
    <col min="4289" max="4289" width="41" style="134" customWidth="1"/>
    <col min="4290" max="4296" width="9.28515625" style="134" customWidth="1"/>
    <col min="4297" max="4297" width="10.5703125" style="134" customWidth="1"/>
    <col min="4298" max="4308" width="9.28515625" style="134" customWidth="1"/>
    <col min="4309" max="4309" width="12.7109375" style="134" customWidth="1"/>
    <col min="4310" max="4310" width="13.28515625" style="134" customWidth="1"/>
    <col min="4311" max="4346" width="9.28515625" style="134" customWidth="1"/>
    <col min="4347" max="4352" width="11.28515625" style="134" customWidth="1"/>
    <col min="4353" max="4353" width="10.7109375" style="134" customWidth="1"/>
    <col min="4354" max="4544" width="9.28515625" style="134"/>
    <col min="4545" max="4545" width="41" style="134" customWidth="1"/>
    <col min="4546" max="4552" width="9.28515625" style="134" customWidth="1"/>
    <col min="4553" max="4553" width="10.5703125" style="134" customWidth="1"/>
    <col min="4554" max="4564" width="9.28515625" style="134" customWidth="1"/>
    <col min="4565" max="4565" width="12.7109375" style="134" customWidth="1"/>
    <col min="4566" max="4566" width="13.28515625" style="134" customWidth="1"/>
    <col min="4567" max="4602" width="9.28515625" style="134" customWidth="1"/>
    <col min="4603" max="4608" width="11.28515625" style="134" customWidth="1"/>
    <col min="4609" max="4609" width="10.7109375" style="134" customWidth="1"/>
    <col min="4610" max="4800" width="9.28515625" style="134"/>
    <col min="4801" max="4801" width="41" style="134" customWidth="1"/>
    <col min="4802" max="4808" width="9.28515625" style="134" customWidth="1"/>
    <col min="4809" max="4809" width="10.5703125" style="134" customWidth="1"/>
    <col min="4810" max="4820" width="9.28515625" style="134" customWidth="1"/>
    <col min="4821" max="4821" width="12.7109375" style="134" customWidth="1"/>
    <col min="4822" max="4822" width="13.28515625" style="134" customWidth="1"/>
    <col min="4823" max="4858" width="9.28515625" style="134" customWidth="1"/>
    <col min="4859" max="4864" width="11.28515625" style="134" customWidth="1"/>
    <col min="4865" max="4865" width="10.7109375" style="134" customWidth="1"/>
    <col min="4866" max="5056" width="9.28515625" style="134"/>
    <col min="5057" max="5057" width="41" style="134" customWidth="1"/>
    <col min="5058" max="5064" width="9.28515625" style="134" customWidth="1"/>
    <col min="5065" max="5065" width="10.5703125" style="134" customWidth="1"/>
    <col min="5066" max="5076" width="9.28515625" style="134" customWidth="1"/>
    <col min="5077" max="5077" width="12.7109375" style="134" customWidth="1"/>
    <col min="5078" max="5078" width="13.28515625" style="134" customWidth="1"/>
    <col min="5079" max="5114" width="9.28515625" style="134" customWidth="1"/>
    <col min="5115" max="5120" width="11.28515625" style="134" customWidth="1"/>
    <col min="5121" max="5121" width="10.7109375" style="134" customWidth="1"/>
    <col min="5122" max="5312" width="9.28515625" style="134"/>
    <col min="5313" max="5313" width="41" style="134" customWidth="1"/>
    <col min="5314" max="5320" width="9.28515625" style="134" customWidth="1"/>
    <col min="5321" max="5321" width="10.5703125" style="134" customWidth="1"/>
    <col min="5322" max="5332" width="9.28515625" style="134" customWidth="1"/>
    <col min="5333" max="5333" width="12.7109375" style="134" customWidth="1"/>
    <col min="5334" max="5334" width="13.28515625" style="134" customWidth="1"/>
    <col min="5335" max="5370" width="9.28515625" style="134" customWidth="1"/>
    <col min="5371" max="5376" width="11.28515625" style="134" customWidth="1"/>
    <col min="5377" max="5377" width="10.7109375" style="134" customWidth="1"/>
    <col min="5378" max="5568" width="9.28515625" style="134"/>
    <col min="5569" max="5569" width="41" style="134" customWidth="1"/>
    <col min="5570" max="5576" width="9.28515625" style="134" customWidth="1"/>
    <col min="5577" max="5577" width="10.5703125" style="134" customWidth="1"/>
    <col min="5578" max="5588" width="9.28515625" style="134" customWidth="1"/>
    <col min="5589" max="5589" width="12.7109375" style="134" customWidth="1"/>
    <col min="5590" max="5590" width="13.28515625" style="134" customWidth="1"/>
    <col min="5591" max="5626" width="9.28515625" style="134" customWidth="1"/>
    <col min="5627" max="5632" width="11.28515625" style="134" customWidth="1"/>
    <col min="5633" max="5633" width="10.7109375" style="134" customWidth="1"/>
    <col min="5634" max="5824" width="9.28515625" style="134"/>
    <col min="5825" max="5825" width="41" style="134" customWidth="1"/>
    <col min="5826" max="5832" width="9.28515625" style="134" customWidth="1"/>
    <col min="5833" max="5833" width="10.5703125" style="134" customWidth="1"/>
    <col min="5834" max="5844" width="9.28515625" style="134" customWidth="1"/>
    <col min="5845" max="5845" width="12.7109375" style="134" customWidth="1"/>
    <col min="5846" max="5846" width="13.28515625" style="134" customWidth="1"/>
    <col min="5847" max="5882" width="9.28515625" style="134" customWidth="1"/>
    <col min="5883" max="5888" width="11.28515625" style="134" customWidth="1"/>
    <col min="5889" max="5889" width="10.7109375" style="134" customWidth="1"/>
    <col min="5890" max="6080" width="9.28515625" style="134"/>
    <col min="6081" max="6081" width="41" style="134" customWidth="1"/>
    <col min="6082" max="6088" width="9.28515625" style="134" customWidth="1"/>
    <col min="6089" max="6089" width="10.5703125" style="134" customWidth="1"/>
    <col min="6090" max="6100" width="9.28515625" style="134" customWidth="1"/>
    <col min="6101" max="6101" width="12.7109375" style="134" customWidth="1"/>
    <col min="6102" max="6102" width="13.28515625" style="134" customWidth="1"/>
    <col min="6103" max="6138" width="9.28515625" style="134" customWidth="1"/>
    <col min="6139" max="6144" width="11.28515625" style="134" customWidth="1"/>
    <col min="6145" max="6145" width="10.7109375" style="134" customWidth="1"/>
    <col min="6146" max="6336" width="9.28515625" style="134"/>
    <col min="6337" max="6337" width="41" style="134" customWidth="1"/>
    <col min="6338" max="6344" width="9.28515625" style="134" customWidth="1"/>
    <col min="6345" max="6345" width="10.5703125" style="134" customWidth="1"/>
    <col min="6346" max="6356" width="9.28515625" style="134" customWidth="1"/>
    <col min="6357" max="6357" width="12.7109375" style="134" customWidth="1"/>
    <col min="6358" max="6358" width="13.28515625" style="134" customWidth="1"/>
    <col min="6359" max="6394" width="9.28515625" style="134" customWidth="1"/>
    <col min="6395" max="6400" width="11.28515625" style="134" customWidth="1"/>
    <col min="6401" max="6401" width="10.7109375" style="134" customWidth="1"/>
    <col min="6402" max="6592" width="9.28515625" style="134"/>
    <col min="6593" max="6593" width="41" style="134" customWidth="1"/>
    <col min="6594" max="6600" width="9.28515625" style="134" customWidth="1"/>
    <col min="6601" max="6601" width="10.5703125" style="134" customWidth="1"/>
    <col min="6602" max="6612" width="9.28515625" style="134" customWidth="1"/>
    <col min="6613" max="6613" width="12.7109375" style="134" customWidth="1"/>
    <col min="6614" max="6614" width="13.28515625" style="134" customWidth="1"/>
    <col min="6615" max="6650" width="9.28515625" style="134" customWidth="1"/>
    <col min="6651" max="6656" width="11.28515625" style="134" customWidth="1"/>
    <col min="6657" max="6657" width="10.7109375" style="134" customWidth="1"/>
    <col min="6658" max="6848" width="9.28515625" style="134"/>
    <col min="6849" max="6849" width="41" style="134" customWidth="1"/>
    <col min="6850" max="6856" width="9.28515625" style="134" customWidth="1"/>
    <col min="6857" max="6857" width="10.5703125" style="134" customWidth="1"/>
    <col min="6858" max="6868" width="9.28515625" style="134" customWidth="1"/>
    <col min="6869" max="6869" width="12.7109375" style="134" customWidth="1"/>
    <col min="6870" max="6870" width="13.28515625" style="134" customWidth="1"/>
    <col min="6871" max="6906" width="9.28515625" style="134" customWidth="1"/>
    <col min="6907" max="6912" width="11.28515625" style="134" customWidth="1"/>
    <col min="6913" max="6913" width="10.7109375" style="134" customWidth="1"/>
    <col min="6914" max="7104" width="9.28515625" style="134"/>
    <col min="7105" max="7105" width="41" style="134" customWidth="1"/>
    <col min="7106" max="7112" width="9.28515625" style="134" customWidth="1"/>
    <col min="7113" max="7113" width="10.5703125" style="134" customWidth="1"/>
    <col min="7114" max="7124" width="9.28515625" style="134" customWidth="1"/>
    <col min="7125" max="7125" width="12.7109375" style="134" customWidth="1"/>
    <col min="7126" max="7126" width="13.28515625" style="134" customWidth="1"/>
    <col min="7127" max="7162" width="9.28515625" style="134" customWidth="1"/>
    <col min="7163" max="7168" width="11.28515625" style="134" customWidth="1"/>
    <col min="7169" max="7169" width="10.7109375" style="134" customWidth="1"/>
    <col min="7170" max="7360" width="9.28515625" style="134"/>
    <col min="7361" max="7361" width="41" style="134" customWidth="1"/>
    <col min="7362" max="7368" width="9.28515625" style="134" customWidth="1"/>
    <col min="7369" max="7369" width="10.5703125" style="134" customWidth="1"/>
    <col min="7370" max="7380" width="9.28515625" style="134" customWidth="1"/>
    <col min="7381" max="7381" width="12.7109375" style="134" customWidth="1"/>
    <col min="7382" max="7382" width="13.28515625" style="134" customWidth="1"/>
    <col min="7383" max="7418" width="9.28515625" style="134" customWidth="1"/>
    <col min="7419" max="7424" width="11.28515625" style="134" customWidth="1"/>
    <col min="7425" max="7425" width="10.7109375" style="134" customWidth="1"/>
    <col min="7426" max="7616" width="9.28515625" style="134"/>
    <col min="7617" max="7617" width="41" style="134" customWidth="1"/>
    <col min="7618" max="7624" width="9.28515625" style="134" customWidth="1"/>
    <col min="7625" max="7625" width="10.5703125" style="134" customWidth="1"/>
    <col min="7626" max="7636" width="9.28515625" style="134" customWidth="1"/>
    <col min="7637" max="7637" width="12.7109375" style="134" customWidth="1"/>
    <col min="7638" max="7638" width="13.28515625" style="134" customWidth="1"/>
    <col min="7639" max="7674" width="9.28515625" style="134" customWidth="1"/>
    <col min="7675" max="7680" width="11.28515625" style="134" customWidth="1"/>
    <col min="7681" max="7681" width="10.7109375" style="134" customWidth="1"/>
    <col min="7682" max="7872" width="9.28515625" style="134"/>
    <col min="7873" max="7873" width="41" style="134" customWidth="1"/>
    <col min="7874" max="7880" width="9.28515625" style="134" customWidth="1"/>
    <col min="7881" max="7881" width="10.5703125" style="134" customWidth="1"/>
    <col min="7882" max="7892" width="9.28515625" style="134" customWidth="1"/>
    <col min="7893" max="7893" width="12.7109375" style="134" customWidth="1"/>
    <col min="7894" max="7894" width="13.28515625" style="134" customWidth="1"/>
    <col min="7895" max="7930" width="9.28515625" style="134" customWidth="1"/>
    <col min="7931" max="7936" width="11.28515625" style="134" customWidth="1"/>
    <col min="7937" max="7937" width="10.7109375" style="134" customWidth="1"/>
    <col min="7938" max="8128" width="9.28515625" style="134"/>
    <col min="8129" max="8129" width="41" style="134" customWidth="1"/>
    <col min="8130" max="8136" width="9.28515625" style="134" customWidth="1"/>
    <col min="8137" max="8137" width="10.5703125" style="134" customWidth="1"/>
    <col min="8138" max="8148" width="9.28515625" style="134" customWidth="1"/>
    <col min="8149" max="8149" width="12.7109375" style="134" customWidth="1"/>
    <col min="8150" max="8150" width="13.28515625" style="134" customWidth="1"/>
    <col min="8151" max="8186" width="9.28515625" style="134" customWidth="1"/>
    <col min="8187" max="8192" width="11.28515625" style="134" customWidth="1"/>
    <col min="8193" max="8193" width="10.7109375" style="134" customWidth="1"/>
    <col min="8194" max="8384" width="9.28515625" style="134"/>
    <col min="8385" max="8385" width="41" style="134" customWidth="1"/>
    <col min="8386" max="8392" width="9.28515625" style="134" customWidth="1"/>
    <col min="8393" max="8393" width="10.5703125" style="134" customWidth="1"/>
    <col min="8394" max="8404" width="9.28515625" style="134" customWidth="1"/>
    <col min="8405" max="8405" width="12.7109375" style="134" customWidth="1"/>
    <col min="8406" max="8406" width="13.28515625" style="134" customWidth="1"/>
    <col min="8407" max="8442" width="9.28515625" style="134" customWidth="1"/>
    <col min="8443" max="8448" width="11.28515625" style="134" customWidth="1"/>
    <col min="8449" max="8449" width="10.7109375" style="134" customWidth="1"/>
    <col min="8450" max="8640" width="9.28515625" style="134"/>
    <col min="8641" max="8641" width="41" style="134" customWidth="1"/>
    <col min="8642" max="8648" width="9.28515625" style="134" customWidth="1"/>
    <col min="8649" max="8649" width="10.5703125" style="134" customWidth="1"/>
    <col min="8650" max="8660" width="9.28515625" style="134" customWidth="1"/>
    <col min="8661" max="8661" width="12.7109375" style="134" customWidth="1"/>
    <col min="8662" max="8662" width="13.28515625" style="134" customWidth="1"/>
    <col min="8663" max="8698" width="9.28515625" style="134" customWidth="1"/>
    <col min="8699" max="8704" width="11.28515625" style="134" customWidth="1"/>
    <col min="8705" max="8705" width="10.7109375" style="134" customWidth="1"/>
    <col min="8706" max="8896" width="9.28515625" style="134"/>
    <col min="8897" max="8897" width="41" style="134" customWidth="1"/>
    <col min="8898" max="8904" width="9.28515625" style="134" customWidth="1"/>
    <col min="8905" max="8905" width="10.5703125" style="134" customWidth="1"/>
    <col min="8906" max="8916" width="9.28515625" style="134" customWidth="1"/>
    <col min="8917" max="8917" width="12.7109375" style="134" customWidth="1"/>
    <col min="8918" max="8918" width="13.28515625" style="134" customWidth="1"/>
    <col min="8919" max="8954" width="9.28515625" style="134" customWidth="1"/>
    <col min="8955" max="8960" width="11.28515625" style="134" customWidth="1"/>
    <col min="8961" max="8961" width="10.7109375" style="134" customWidth="1"/>
    <col min="8962" max="9152" width="9.28515625" style="134"/>
    <col min="9153" max="9153" width="41" style="134" customWidth="1"/>
    <col min="9154" max="9160" width="9.28515625" style="134" customWidth="1"/>
    <col min="9161" max="9161" width="10.5703125" style="134" customWidth="1"/>
    <col min="9162" max="9172" width="9.28515625" style="134" customWidth="1"/>
    <col min="9173" max="9173" width="12.7109375" style="134" customWidth="1"/>
    <col min="9174" max="9174" width="13.28515625" style="134" customWidth="1"/>
    <col min="9175" max="9210" width="9.28515625" style="134" customWidth="1"/>
    <col min="9211" max="9216" width="11.28515625" style="134" customWidth="1"/>
    <col min="9217" max="9217" width="10.7109375" style="134" customWidth="1"/>
    <col min="9218" max="9408" width="9.28515625" style="134"/>
    <col min="9409" max="9409" width="41" style="134" customWidth="1"/>
    <col min="9410" max="9416" width="9.28515625" style="134" customWidth="1"/>
    <col min="9417" max="9417" width="10.5703125" style="134" customWidth="1"/>
    <col min="9418" max="9428" width="9.28515625" style="134" customWidth="1"/>
    <col min="9429" max="9429" width="12.7109375" style="134" customWidth="1"/>
    <col min="9430" max="9430" width="13.28515625" style="134" customWidth="1"/>
    <col min="9431" max="9466" width="9.28515625" style="134" customWidth="1"/>
    <col min="9467" max="9472" width="11.28515625" style="134" customWidth="1"/>
    <col min="9473" max="9473" width="10.7109375" style="134" customWidth="1"/>
    <col min="9474" max="9664" width="9.28515625" style="134"/>
    <col min="9665" max="9665" width="41" style="134" customWidth="1"/>
    <col min="9666" max="9672" width="9.28515625" style="134" customWidth="1"/>
    <col min="9673" max="9673" width="10.5703125" style="134" customWidth="1"/>
    <col min="9674" max="9684" width="9.28515625" style="134" customWidth="1"/>
    <col min="9685" max="9685" width="12.7109375" style="134" customWidth="1"/>
    <col min="9686" max="9686" width="13.28515625" style="134" customWidth="1"/>
    <col min="9687" max="9722" width="9.28515625" style="134" customWidth="1"/>
    <col min="9723" max="9728" width="11.28515625" style="134" customWidth="1"/>
    <col min="9729" max="9729" width="10.7109375" style="134" customWidth="1"/>
    <col min="9730" max="9920" width="9.28515625" style="134"/>
    <col min="9921" max="9921" width="41" style="134" customWidth="1"/>
    <col min="9922" max="9928" width="9.28515625" style="134" customWidth="1"/>
    <col min="9929" max="9929" width="10.5703125" style="134" customWidth="1"/>
    <col min="9930" max="9940" width="9.28515625" style="134" customWidth="1"/>
    <col min="9941" max="9941" width="12.7109375" style="134" customWidth="1"/>
    <col min="9942" max="9942" width="13.28515625" style="134" customWidth="1"/>
    <col min="9943" max="9978" width="9.28515625" style="134" customWidth="1"/>
    <col min="9979" max="9984" width="11.28515625" style="134" customWidth="1"/>
    <col min="9985" max="9985" width="10.7109375" style="134" customWidth="1"/>
    <col min="9986" max="10176" width="9.28515625" style="134"/>
    <col min="10177" max="10177" width="41" style="134" customWidth="1"/>
    <col min="10178" max="10184" width="9.28515625" style="134" customWidth="1"/>
    <col min="10185" max="10185" width="10.5703125" style="134" customWidth="1"/>
    <col min="10186" max="10196" width="9.28515625" style="134" customWidth="1"/>
    <col min="10197" max="10197" width="12.7109375" style="134" customWidth="1"/>
    <col min="10198" max="10198" width="13.28515625" style="134" customWidth="1"/>
    <col min="10199" max="10234" width="9.28515625" style="134" customWidth="1"/>
    <col min="10235" max="10240" width="11.28515625" style="134" customWidth="1"/>
    <col min="10241" max="10241" width="10.7109375" style="134" customWidth="1"/>
    <col min="10242" max="10432" width="9.28515625" style="134"/>
    <col min="10433" max="10433" width="41" style="134" customWidth="1"/>
    <col min="10434" max="10440" width="9.28515625" style="134" customWidth="1"/>
    <col min="10441" max="10441" width="10.5703125" style="134" customWidth="1"/>
    <col min="10442" max="10452" width="9.28515625" style="134" customWidth="1"/>
    <col min="10453" max="10453" width="12.7109375" style="134" customWidth="1"/>
    <col min="10454" max="10454" width="13.28515625" style="134" customWidth="1"/>
    <col min="10455" max="10490" width="9.28515625" style="134" customWidth="1"/>
    <col min="10491" max="10496" width="11.28515625" style="134" customWidth="1"/>
    <col min="10497" max="10497" width="10.7109375" style="134" customWidth="1"/>
    <col min="10498" max="10688" width="9.28515625" style="134"/>
    <col min="10689" max="10689" width="41" style="134" customWidth="1"/>
    <col min="10690" max="10696" width="9.28515625" style="134" customWidth="1"/>
    <col min="10697" max="10697" width="10.5703125" style="134" customWidth="1"/>
    <col min="10698" max="10708" width="9.28515625" style="134" customWidth="1"/>
    <col min="10709" max="10709" width="12.7109375" style="134" customWidth="1"/>
    <col min="10710" max="10710" width="13.28515625" style="134" customWidth="1"/>
    <col min="10711" max="10746" width="9.28515625" style="134" customWidth="1"/>
    <col min="10747" max="10752" width="11.28515625" style="134" customWidth="1"/>
    <col min="10753" max="10753" width="10.7109375" style="134" customWidth="1"/>
    <col min="10754" max="10944" width="9.28515625" style="134"/>
    <col min="10945" max="10945" width="41" style="134" customWidth="1"/>
    <col min="10946" max="10952" width="9.28515625" style="134" customWidth="1"/>
    <col min="10953" max="10953" width="10.5703125" style="134" customWidth="1"/>
    <col min="10954" max="10964" width="9.28515625" style="134" customWidth="1"/>
    <col min="10965" max="10965" width="12.7109375" style="134" customWidth="1"/>
    <col min="10966" max="10966" width="13.28515625" style="134" customWidth="1"/>
    <col min="10967" max="11002" width="9.28515625" style="134" customWidth="1"/>
    <col min="11003" max="11008" width="11.28515625" style="134" customWidth="1"/>
    <col min="11009" max="11009" width="10.7109375" style="134" customWidth="1"/>
    <col min="11010" max="11200" width="9.28515625" style="134"/>
    <col min="11201" max="11201" width="41" style="134" customWidth="1"/>
    <col min="11202" max="11208" width="9.28515625" style="134" customWidth="1"/>
    <col min="11209" max="11209" width="10.5703125" style="134" customWidth="1"/>
    <col min="11210" max="11220" width="9.28515625" style="134" customWidth="1"/>
    <col min="11221" max="11221" width="12.7109375" style="134" customWidth="1"/>
    <col min="11222" max="11222" width="13.28515625" style="134" customWidth="1"/>
    <col min="11223" max="11258" width="9.28515625" style="134" customWidth="1"/>
    <col min="11259" max="11264" width="11.28515625" style="134" customWidth="1"/>
    <col min="11265" max="11265" width="10.7109375" style="134" customWidth="1"/>
    <col min="11266" max="11456" width="9.28515625" style="134"/>
    <col min="11457" max="11457" width="41" style="134" customWidth="1"/>
    <col min="11458" max="11464" width="9.28515625" style="134" customWidth="1"/>
    <col min="11465" max="11465" width="10.5703125" style="134" customWidth="1"/>
    <col min="11466" max="11476" width="9.28515625" style="134" customWidth="1"/>
    <col min="11477" max="11477" width="12.7109375" style="134" customWidth="1"/>
    <col min="11478" max="11478" width="13.28515625" style="134" customWidth="1"/>
    <col min="11479" max="11514" width="9.28515625" style="134" customWidth="1"/>
    <col min="11515" max="11520" width="11.28515625" style="134" customWidth="1"/>
    <col min="11521" max="11521" width="10.7109375" style="134" customWidth="1"/>
    <col min="11522" max="11712" width="9.28515625" style="134"/>
    <col min="11713" max="11713" width="41" style="134" customWidth="1"/>
    <col min="11714" max="11720" width="9.28515625" style="134" customWidth="1"/>
    <col min="11721" max="11721" width="10.5703125" style="134" customWidth="1"/>
    <col min="11722" max="11732" width="9.28515625" style="134" customWidth="1"/>
    <col min="11733" max="11733" width="12.7109375" style="134" customWidth="1"/>
    <col min="11734" max="11734" width="13.28515625" style="134" customWidth="1"/>
    <col min="11735" max="11770" width="9.28515625" style="134" customWidth="1"/>
    <col min="11771" max="11776" width="11.28515625" style="134" customWidth="1"/>
    <col min="11777" max="11777" width="10.7109375" style="134" customWidth="1"/>
    <col min="11778" max="11968" width="9.28515625" style="134"/>
    <col min="11969" max="11969" width="41" style="134" customWidth="1"/>
    <col min="11970" max="11976" width="9.28515625" style="134" customWidth="1"/>
    <col min="11977" max="11977" width="10.5703125" style="134" customWidth="1"/>
    <col min="11978" max="11988" width="9.28515625" style="134" customWidth="1"/>
    <col min="11989" max="11989" width="12.7109375" style="134" customWidth="1"/>
    <col min="11990" max="11990" width="13.28515625" style="134" customWidth="1"/>
    <col min="11991" max="12026" width="9.28515625" style="134" customWidth="1"/>
    <col min="12027" max="12032" width="11.28515625" style="134" customWidth="1"/>
    <col min="12033" max="12033" width="10.7109375" style="134" customWidth="1"/>
    <col min="12034" max="12224" width="9.28515625" style="134"/>
    <col min="12225" max="12225" width="41" style="134" customWidth="1"/>
    <col min="12226" max="12232" width="9.28515625" style="134" customWidth="1"/>
    <col min="12233" max="12233" width="10.5703125" style="134" customWidth="1"/>
    <col min="12234" max="12244" width="9.28515625" style="134" customWidth="1"/>
    <col min="12245" max="12245" width="12.7109375" style="134" customWidth="1"/>
    <col min="12246" max="12246" width="13.28515625" style="134" customWidth="1"/>
    <col min="12247" max="12282" width="9.28515625" style="134" customWidth="1"/>
    <col min="12283" max="12288" width="11.28515625" style="134" customWidth="1"/>
    <col min="12289" max="12289" width="10.7109375" style="134" customWidth="1"/>
    <col min="12290" max="12480" width="9.28515625" style="134"/>
    <col min="12481" max="12481" width="41" style="134" customWidth="1"/>
    <col min="12482" max="12488" width="9.28515625" style="134" customWidth="1"/>
    <col min="12489" max="12489" width="10.5703125" style="134" customWidth="1"/>
    <col min="12490" max="12500" width="9.28515625" style="134" customWidth="1"/>
    <col min="12501" max="12501" width="12.7109375" style="134" customWidth="1"/>
    <col min="12502" max="12502" width="13.28515625" style="134" customWidth="1"/>
    <col min="12503" max="12538" width="9.28515625" style="134" customWidth="1"/>
    <col min="12539" max="12544" width="11.28515625" style="134" customWidth="1"/>
    <col min="12545" max="12545" width="10.7109375" style="134" customWidth="1"/>
    <col min="12546" max="12736" width="9.28515625" style="134"/>
    <col min="12737" max="12737" width="41" style="134" customWidth="1"/>
    <col min="12738" max="12744" width="9.28515625" style="134" customWidth="1"/>
    <col min="12745" max="12745" width="10.5703125" style="134" customWidth="1"/>
    <col min="12746" max="12756" width="9.28515625" style="134" customWidth="1"/>
    <col min="12757" max="12757" width="12.7109375" style="134" customWidth="1"/>
    <col min="12758" max="12758" width="13.28515625" style="134" customWidth="1"/>
    <col min="12759" max="12794" width="9.28515625" style="134" customWidth="1"/>
    <col min="12795" max="12800" width="11.28515625" style="134" customWidth="1"/>
    <col min="12801" max="12801" width="10.7109375" style="134" customWidth="1"/>
    <col min="12802" max="12992" width="9.28515625" style="134"/>
    <col min="12993" max="12993" width="41" style="134" customWidth="1"/>
    <col min="12994" max="13000" width="9.28515625" style="134" customWidth="1"/>
    <col min="13001" max="13001" width="10.5703125" style="134" customWidth="1"/>
    <col min="13002" max="13012" width="9.28515625" style="134" customWidth="1"/>
    <col min="13013" max="13013" width="12.7109375" style="134" customWidth="1"/>
    <col min="13014" max="13014" width="13.28515625" style="134" customWidth="1"/>
    <col min="13015" max="13050" width="9.28515625" style="134" customWidth="1"/>
    <col min="13051" max="13056" width="11.28515625" style="134" customWidth="1"/>
    <col min="13057" max="13057" width="10.7109375" style="134" customWidth="1"/>
    <col min="13058" max="13248" width="9.28515625" style="134"/>
    <col min="13249" max="13249" width="41" style="134" customWidth="1"/>
    <col min="13250" max="13256" width="9.28515625" style="134" customWidth="1"/>
    <col min="13257" max="13257" width="10.5703125" style="134" customWidth="1"/>
    <col min="13258" max="13268" width="9.28515625" style="134" customWidth="1"/>
    <col min="13269" max="13269" width="12.7109375" style="134" customWidth="1"/>
    <col min="13270" max="13270" width="13.28515625" style="134" customWidth="1"/>
    <col min="13271" max="13306" width="9.28515625" style="134" customWidth="1"/>
    <col min="13307" max="13312" width="11.28515625" style="134" customWidth="1"/>
    <col min="13313" max="13313" width="10.7109375" style="134" customWidth="1"/>
    <col min="13314" max="13504" width="9.28515625" style="134"/>
    <col min="13505" max="13505" width="41" style="134" customWidth="1"/>
    <col min="13506" max="13512" width="9.28515625" style="134" customWidth="1"/>
    <col min="13513" max="13513" width="10.5703125" style="134" customWidth="1"/>
    <col min="13514" max="13524" width="9.28515625" style="134" customWidth="1"/>
    <col min="13525" max="13525" width="12.7109375" style="134" customWidth="1"/>
    <col min="13526" max="13526" width="13.28515625" style="134" customWidth="1"/>
    <col min="13527" max="13562" width="9.28515625" style="134" customWidth="1"/>
    <col min="13563" max="13568" width="11.28515625" style="134" customWidth="1"/>
    <col min="13569" max="13569" width="10.7109375" style="134" customWidth="1"/>
    <col min="13570" max="13760" width="9.28515625" style="134"/>
    <col min="13761" max="13761" width="41" style="134" customWidth="1"/>
    <col min="13762" max="13768" width="9.28515625" style="134" customWidth="1"/>
    <col min="13769" max="13769" width="10.5703125" style="134" customWidth="1"/>
    <col min="13770" max="13780" width="9.28515625" style="134" customWidth="1"/>
    <col min="13781" max="13781" width="12.7109375" style="134" customWidth="1"/>
    <col min="13782" max="13782" width="13.28515625" style="134" customWidth="1"/>
    <col min="13783" max="13818" width="9.28515625" style="134" customWidth="1"/>
    <col min="13819" max="13824" width="11.28515625" style="134" customWidth="1"/>
    <col min="13825" max="13825" width="10.7109375" style="134" customWidth="1"/>
    <col min="13826" max="14016" width="9.28515625" style="134"/>
    <col min="14017" max="14017" width="41" style="134" customWidth="1"/>
    <col min="14018" max="14024" width="9.28515625" style="134" customWidth="1"/>
    <col min="14025" max="14025" width="10.5703125" style="134" customWidth="1"/>
    <col min="14026" max="14036" width="9.28515625" style="134" customWidth="1"/>
    <col min="14037" max="14037" width="12.7109375" style="134" customWidth="1"/>
    <col min="14038" max="14038" width="13.28515625" style="134" customWidth="1"/>
    <col min="14039" max="14074" width="9.28515625" style="134" customWidth="1"/>
    <col min="14075" max="14080" width="11.28515625" style="134" customWidth="1"/>
    <col min="14081" max="14081" width="10.7109375" style="134" customWidth="1"/>
    <col min="14082" max="14272" width="9.28515625" style="134"/>
    <col min="14273" max="14273" width="41" style="134" customWidth="1"/>
    <col min="14274" max="14280" width="9.28515625" style="134" customWidth="1"/>
    <col min="14281" max="14281" width="10.5703125" style="134" customWidth="1"/>
    <col min="14282" max="14292" width="9.28515625" style="134" customWidth="1"/>
    <col min="14293" max="14293" width="12.7109375" style="134" customWidth="1"/>
    <col min="14294" max="14294" width="13.28515625" style="134" customWidth="1"/>
    <col min="14295" max="14330" width="9.28515625" style="134" customWidth="1"/>
    <col min="14331" max="14336" width="11.28515625" style="134" customWidth="1"/>
    <col min="14337" max="14337" width="10.7109375" style="134" customWidth="1"/>
    <col min="14338" max="14528" width="9.28515625" style="134"/>
    <col min="14529" max="14529" width="41" style="134" customWidth="1"/>
    <col min="14530" max="14536" width="9.28515625" style="134" customWidth="1"/>
    <col min="14537" max="14537" width="10.5703125" style="134" customWidth="1"/>
    <col min="14538" max="14548" width="9.28515625" style="134" customWidth="1"/>
    <col min="14549" max="14549" width="12.7109375" style="134" customWidth="1"/>
    <col min="14550" max="14550" width="13.28515625" style="134" customWidth="1"/>
    <col min="14551" max="14586" width="9.28515625" style="134" customWidth="1"/>
    <col min="14587" max="14592" width="11.28515625" style="134" customWidth="1"/>
    <col min="14593" max="14593" width="10.7109375" style="134" customWidth="1"/>
    <col min="14594" max="14784" width="9.28515625" style="134"/>
    <col min="14785" max="14785" width="41" style="134" customWidth="1"/>
    <col min="14786" max="14792" width="9.28515625" style="134" customWidth="1"/>
    <col min="14793" max="14793" width="10.5703125" style="134" customWidth="1"/>
    <col min="14794" max="14804" width="9.28515625" style="134" customWidth="1"/>
    <col min="14805" max="14805" width="12.7109375" style="134" customWidth="1"/>
    <col min="14806" max="14806" width="13.28515625" style="134" customWidth="1"/>
    <col min="14807" max="14842" width="9.28515625" style="134" customWidth="1"/>
    <col min="14843" max="14848" width="11.28515625" style="134" customWidth="1"/>
    <col min="14849" max="14849" width="10.7109375" style="134" customWidth="1"/>
    <col min="14850" max="15040" width="9.28515625" style="134"/>
    <col min="15041" max="15041" width="41" style="134" customWidth="1"/>
    <col min="15042" max="15048" width="9.28515625" style="134" customWidth="1"/>
    <col min="15049" max="15049" width="10.5703125" style="134" customWidth="1"/>
    <col min="15050" max="15060" width="9.28515625" style="134" customWidth="1"/>
    <col min="15061" max="15061" width="12.7109375" style="134" customWidth="1"/>
    <col min="15062" max="15062" width="13.28515625" style="134" customWidth="1"/>
    <col min="15063" max="15098" width="9.28515625" style="134" customWidth="1"/>
    <col min="15099" max="15104" width="11.28515625" style="134" customWidth="1"/>
    <col min="15105" max="15105" width="10.7109375" style="134" customWidth="1"/>
    <col min="15106" max="15296" width="9.28515625" style="134"/>
    <col min="15297" max="15297" width="41" style="134" customWidth="1"/>
    <col min="15298" max="15304" width="9.28515625" style="134" customWidth="1"/>
    <col min="15305" max="15305" width="10.5703125" style="134" customWidth="1"/>
    <col min="15306" max="15316" width="9.28515625" style="134" customWidth="1"/>
    <col min="15317" max="15317" width="12.7109375" style="134" customWidth="1"/>
    <col min="15318" max="15318" width="13.28515625" style="134" customWidth="1"/>
    <col min="15319" max="15354" width="9.28515625" style="134" customWidth="1"/>
    <col min="15355" max="15360" width="11.28515625" style="134" customWidth="1"/>
    <col min="15361" max="15361" width="10.7109375" style="134" customWidth="1"/>
    <col min="15362" max="15552" width="9.28515625" style="134"/>
    <col min="15553" max="15553" width="41" style="134" customWidth="1"/>
    <col min="15554" max="15560" width="9.28515625" style="134" customWidth="1"/>
    <col min="15561" max="15561" width="10.5703125" style="134" customWidth="1"/>
    <col min="15562" max="15572" width="9.28515625" style="134" customWidth="1"/>
    <col min="15573" max="15573" width="12.7109375" style="134" customWidth="1"/>
    <col min="15574" max="15574" width="13.28515625" style="134" customWidth="1"/>
    <col min="15575" max="15610" width="9.28515625" style="134" customWidth="1"/>
    <col min="15611" max="15616" width="11.28515625" style="134" customWidth="1"/>
    <col min="15617" max="15617" width="10.7109375" style="134" customWidth="1"/>
    <col min="15618" max="15808" width="9.28515625" style="134"/>
    <col min="15809" max="15809" width="41" style="134" customWidth="1"/>
    <col min="15810" max="15816" width="9.28515625" style="134" customWidth="1"/>
    <col min="15817" max="15817" width="10.5703125" style="134" customWidth="1"/>
    <col min="15818" max="15828" width="9.28515625" style="134" customWidth="1"/>
    <col min="15829" max="15829" width="12.7109375" style="134" customWidth="1"/>
    <col min="15830" max="15830" width="13.28515625" style="134" customWidth="1"/>
    <col min="15831" max="15866" width="9.28515625" style="134" customWidth="1"/>
    <col min="15867" max="15872" width="11.28515625" style="134" customWidth="1"/>
    <col min="15873" max="15873" width="10.7109375" style="134" customWidth="1"/>
    <col min="15874" max="16064" width="9.28515625" style="134"/>
    <col min="16065" max="16065" width="41" style="134" customWidth="1"/>
    <col min="16066" max="16072" width="9.28515625" style="134" customWidth="1"/>
    <col min="16073" max="16073" width="10.5703125" style="134" customWidth="1"/>
    <col min="16074" max="16084" width="9.28515625" style="134" customWidth="1"/>
    <col min="16085" max="16085" width="12.7109375" style="134" customWidth="1"/>
    <col min="16086" max="16086" width="13.28515625" style="134" customWidth="1"/>
    <col min="16087" max="16122" width="9.28515625" style="134" customWidth="1"/>
    <col min="16123" max="16128" width="11.28515625" style="134" customWidth="1"/>
    <col min="16129" max="16129" width="10.7109375" style="134" customWidth="1"/>
    <col min="16130" max="16384" width="9.28515625" style="134"/>
  </cols>
  <sheetData>
    <row r="1" spans="1:48" s="139" customFormat="1" ht="18.75" x14ac:dyDescent="0.3">
      <c r="A1" s="187" t="s">
        <v>97</v>
      </c>
      <c r="B1" s="180" t="s">
        <v>98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</row>
    <row r="2" spans="1:48" s="66" customFormat="1" ht="18.75" x14ac:dyDescent="0.3">
      <c r="A2" s="208"/>
      <c r="B2" s="180" t="s">
        <v>142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</row>
    <row r="3" spans="1:48" s="66" customFormat="1" ht="18.75" x14ac:dyDescent="0.3">
      <c r="A3" s="210" t="s">
        <v>90</v>
      </c>
      <c r="B3" s="180" t="s">
        <v>152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80" t="s">
        <v>153</v>
      </c>
      <c r="N3" s="180"/>
      <c r="O3" s="180"/>
      <c r="P3" s="180"/>
      <c r="Q3" s="180"/>
      <c r="R3" s="180"/>
      <c r="S3" s="180"/>
      <c r="T3" s="180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</row>
    <row r="4" spans="1:48" s="66" customFormat="1" ht="18.75" x14ac:dyDescent="0.3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80">
        <v>2018</v>
      </c>
      <c r="N4" s="198"/>
      <c r="O4" s="198"/>
      <c r="P4" s="198"/>
      <c r="Q4" s="198"/>
      <c r="R4" s="198"/>
      <c r="S4" s="198"/>
      <c r="T4" s="198"/>
      <c r="U4" s="199"/>
      <c r="V4" s="199"/>
      <c r="W4" s="199"/>
      <c r="X4" s="199"/>
      <c r="Y4" s="180">
        <v>2019</v>
      </c>
      <c r="Z4" s="198"/>
      <c r="AA4" s="198"/>
      <c r="AB4" s="198"/>
      <c r="AC4" s="198"/>
      <c r="AD4" s="198"/>
      <c r="AE4" s="198"/>
      <c r="AF4" s="198"/>
      <c r="AG4" s="199"/>
      <c r="AH4" s="199"/>
      <c r="AI4" s="199"/>
      <c r="AJ4" s="199"/>
      <c r="AK4" s="180">
        <v>2020</v>
      </c>
      <c r="AL4" s="198"/>
      <c r="AM4" s="198"/>
      <c r="AN4" s="198"/>
      <c r="AO4" s="198"/>
      <c r="AP4" s="198"/>
      <c r="AQ4" s="198"/>
      <c r="AR4" s="198"/>
      <c r="AS4" s="199"/>
      <c r="AT4" s="199"/>
      <c r="AU4" s="199"/>
      <c r="AV4" s="199"/>
    </row>
    <row r="5" spans="1:48" s="96" customFormat="1" ht="24.75" customHeight="1" x14ac:dyDescent="0.2">
      <c r="A5" s="199"/>
      <c r="B5" s="87">
        <v>2010</v>
      </c>
      <c r="C5" s="87">
        <v>2011</v>
      </c>
      <c r="D5" s="81">
        <v>2012</v>
      </c>
      <c r="E5" s="81">
        <v>2013</v>
      </c>
      <c r="F5" s="81">
        <v>2014</v>
      </c>
      <c r="G5" s="87">
        <v>2015</v>
      </c>
      <c r="H5" s="87">
        <v>2016</v>
      </c>
      <c r="I5" s="87">
        <v>2017</v>
      </c>
      <c r="J5" s="87">
        <v>2018</v>
      </c>
      <c r="K5" s="87">
        <v>2019</v>
      </c>
      <c r="L5" s="98" t="s">
        <v>210</v>
      </c>
      <c r="M5" s="101" t="s">
        <v>93</v>
      </c>
      <c r="N5" s="101" t="s">
        <v>94</v>
      </c>
      <c r="O5" s="101" t="s">
        <v>95</v>
      </c>
      <c r="P5" s="101" t="s">
        <v>96</v>
      </c>
      <c r="Q5" s="101" t="s">
        <v>0</v>
      </c>
      <c r="R5" s="101" t="s">
        <v>194</v>
      </c>
      <c r="S5" s="101" t="s">
        <v>195</v>
      </c>
      <c r="T5" s="101" t="s">
        <v>201</v>
      </c>
      <c r="U5" s="101" t="s">
        <v>213</v>
      </c>
      <c r="V5" s="101" t="s">
        <v>214</v>
      </c>
      <c r="W5" s="101" t="s">
        <v>215</v>
      </c>
      <c r="X5" s="101" t="s">
        <v>216</v>
      </c>
      <c r="Y5" s="101" t="s">
        <v>93</v>
      </c>
      <c r="Z5" s="101" t="s">
        <v>94</v>
      </c>
      <c r="AA5" s="101" t="s">
        <v>95</v>
      </c>
      <c r="AB5" s="101" t="s">
        <v>96</v>
      </c>
      <c r="AC5" s="101" t="s">
        <v>0</v>
      </c>
      <c r="AD5" s="101" t="s">
        <v>194</v>
      </c>
      <c r="AE5" s="101" t="s">
        <v>195</v>
      </c>
      <c r="AF5" s="101" t="s">
        <v>201</v>
      </c>
      <c r="AG5" s="101" t="s">
        <v>213</v>
      </c>
      <c r="AH5" s="101" t="s">
        <v>214</v>
      </c>
      <c r="AI5" s="101" t="s">
        <v>215</v>
      </c>
      <c r="AJ5" s="101" t="s">
        <v>216</v>
      </c>
      <c r="AK5" s="101" t="s">
        <v>93</v>
      </c>
      <c r="AL5" s="101" t="s">
        <v>94</v>
      </c>
      <c r="AM5" s="101" t="s">
        <v>95</v>
      </c>
      <c r="AN5" s="101" t="s">
        <v>96</v>
      </c>
      <c r="AO5" s="101" t="s">
        <v>0</v>
      </c>
      <c r="AP5" s="101" t="s">
        <v>194</v>
      </c>
      <c r="AQ5" s="101" t="s">
        <v>195</v>
      </c>
      <c r="AR5" s="101" t="s">
        <v>201</v>
      </c>
      <c r="AS5" s="101" t="s">
        <v>213</v>
      </c>
      <c r="AT5" s="101" t="s">
        <v>214</v>
      </c>
      <c r="AU5" s="101" t="s">
        <v>215</v>
      </c>
      <c r="AV5" s="101" t="s">
        <v>216</v>
      </c>
    </row>
    <row r="6" spans="1:48" s="96" customFormat="1" ht="12.75" x14ac:dyDescent="0.2">
      <c r="A6" s="96" t="s">
        <v>161</v>
      </c>
      <c r="B6" s="97">
        <v>1294753.4500000014</v>
      </c>
      <c r="C6" s="97">
        <v>1145936.4499999988</v>
      </c>
      <c r="D6" s="97">
        <v>932681.66999999981</v>
      </c>
      <c r="E6" s="97">
        <v>844471.54</v>
      </c>
      <c r="F6" s="97">
        <v>791471.76</v>
      </c>
      <c r="G6" s="97">
        <v>1124641.530000001</v>
      </c>
      <c r="H6" s="97">
        <v>1149706.99</v>
      </c>
      <c r="I6" s="97">
        <v>1085617.3599999999</v>
      </c>
      <c r="J6" s="97">
        <f>SUM(M6:X6)</f>
        <v>1186257.9720000001</v>
      </c>
      <c r="K6" s="97">
        <f>SUM(Y6:AJ6)</f>
        <v>1685871.5600000003</v>
      </c>
      <c r="L6" s="97">
        <f>SUM(AK6:AP6)</f>
        <v>813344.14999999991</v>
      </c>
      <c r="M6" s="97">
        <v>81531.290000000008</v>
      </c>
      <c r="N6" s="97">
        <v>32017.67</v>
      </c>
      <c r="O6" s="97">
        <v>269628.44200000004</v>
      </c>
      <c r="P6" s="97">
        <v>47136.179999999993</v>
      </c>
      <c r="Q6" s="97">
        <v>68794.209999999992</v>
      </c>
      <c r="R6" s="97">
        <v>72072.959999999992</v>
      </c>
      <c r="S6" s="97">
        <v>50584.42</v>
      </c>
      <c r="T6" s="97">
        <v>88860.349999999991</v>
      </c>
      <c r="U6" s="97">
        <v>12321.11</v>
      </c>
      <c r="V6" s="97">
        <v>89011.57</v>
      </c>
      <c r="W6" s="97">
        <v>121243.39</v>
      </c>
      <c r="X6" s="97">
        <v>253056.38</v>
      </c>
      <c r="Y6" s="97">
        <v>115285.75</v>
      </c>
      <c r="Z6" s="97">
        <v>74628.559999999983</v>
      </c>
      <c r="AA6" s="97">
        <v>130337.26000000001</v>
      </c>
      <c r="AB6" s="97">
        <v>145011.84</v>
      </c>
      <c r="AC6" s="97">
        <v>45976.729999999996</v>
      </c>
      <c r="AD6" s="97">
        <v>82446.400000000009</v>
      </c>
      <c r="AE6" s="97">
        <v>170476.46999999997</v>
      </c>
      <c r="AF6" s="97">
        <v>192703.87</v>
      </c>
      <c r="AG6" s="97">
        <v>177053.43</v>
      </c>
      <c r="AH6" s="97">
        <v>185750.07000000004</v>
      </c>
      <c r="AI6" s="97">
        <v>81829.11</v>
      </c>
      <c r="AJ6" s="97">
        <v>284372.07</v>
      </c>
      <c r="AK6" s="97">
        <v>95198.810000000012</v>
      </c>
      <c r="AL6" s="97">
        <v>272143.87</v>
      </c>
      <c r="AM6" s="97">
        <v>7630.4800000000005</v>
      </c>
      <c r="AN6" s="97">
        <v>68715.77</v>
      </c>
      <c r="AO6" s="97">
        <v>101009.54000000001</v>
      </c>
      <c r="AP6" s="97">
        <v>268645.68</v>
      </c>
    </row>
    <row r="7" spans="1:48" s="96" customFormat="1" ht="12.75" x14ac:dyDescent="0.2">
      <c r="A7" s="96" t="s">
        <v>162</v>
      </c>
      <c r="B7" s="97">
        <v>607912.71</v>
      </c>
      <c r="C7" s="97">
        <v>717131.09999999718</v>
      </c>
      <c r="D7" s="97">
        <v>523861.45999999973</v>
      </c>
      <c r="E7" s="97">
        <v>493444.81999999966</v>
      </c>
      <c r="F7" s="97">
        <v>491185.37999999977</v>
      </c>
      <c r="G7" s="97">
        <v>429607.98</v>
      </c>
      <c r="H7" s="97">
        <v>497133.76999999973</v>
      </c>
      <c r="I7" s="97">
        <v>566475.64999999991</v>
      </c>
      <c r="J7" s="97">
        <f t="shared" ref="J7:J40" si="0">SUM(M7:X7)</f>
        <v>663873.03</v>
      </c>
      <c r="K7" s="97">
        <f t="shared" ref="K7:K40" si="1">SUM(Y7:AJ7)</f>
        <v>777336.39999999991</v>
      </c>
      <c r="L7" s="97">
        <f t="shared" ref="L7:L40" si="2">SUM(AK7:AP7)</f>
        <v>492714.14</v>
      </c>
      <c r="M7" s="97">
        <v>78556.829999999987</v>
      </c>
      <c r="N7" s="97">
        <v>14453.4</v>
      </c>
      <c r="O7" s="97">
        <v>35403.85</v>
      </c>
      <c r="P7" s="97">
        <v>55698.07</v>
      </c>
      <c r="Q7" s="97">
        <v>64042.209999999992</v>
      </c>
      <c r="R7" s="97">
        <v>31584.54</v>
      </c>
      <c r="S7" s="97">
        <v>106002.58</v>
      </c>
      <c r="T7" s="97">
        <v>30743.199999999997</v>
      </c>
      <c r="U7" s="97">
        <v>53545.73</v>
      </c>
      <c r="V7" s="97">
        <v>68159.41</v>
      </c>
      <c r="W7" s="97">
        <v>30896.909999999996</v>
      </c>
      <c r="X7" s="97">
        <v>94786.3</v>
      </c>
      <c r="Y7" s="97">
        <v>53906.14</v>
      </c>
      <c r="Z7" s="97">
        <v>62429.23</v>
      </c>
      <c r="AA7" s="97">
        <v>31104.300000000003</v>
      </c>
      <c r="AB7" s="97">
        <v>43372.27</v>
      </c>
      <c r="AC7" s="97">
        <v>72199.809999999983</v>
      </c>
      <c r="AD7" s="97">
        <v>18599.850000000002</v>
      </c>
      <c r="AE7" s="97">
        <v>101339.53</v>
      </c>
      <c r="AF7" s="97">
        <v>84023.710000000021</v>
      </c>
      <c r="AG7" s="97">
        <v>71439.040000000008</v>
      </c>
      <c r="AH7" s="97">
        <v>63131.279999999992</v>
      </c>
      <c r="AI7" s="97">
        <v>79649.69</v>
      </c>
      <c r="AJ7" s="97">
        <v>96141.550000000017</v>
      </c>
      <c r="AK7" s="97">
        <v>39658.410000000003</v>
      </c>
      <c r="AL7" s="97">
        <v>62235.75</v>
      </c>
      <c r="AM7" s="97">
        <v>15410.649999999998</v>
      </c>
      <c r="AN7" s="97">
        <v>119732.77999999998</v>
      </c>
      <c r="AO7" s="97">
        <v>91253.26999999999</v>
      </c>
      <c r="AP7" s="97">
        <v>164423.28</v>
      </c>
    </row>
    <row r="8" spans="1:48" s="96" customFormat="1" ht="12.75" x14ac:dyDescent="0.2">
      <c r="A8" s="96" t="s">
        <v>129</v>
      </c>
      <c r="B8" s="97">
        <v>263925.24</v>
      </c>
      <c r="C8" s="97">
        <v>301124.58999999997</v>
      </c>
      <c r="D8" s="97">
        <v>216869.58000000007</v>
      </c>
      <c r="E8" s="97">
        <v>172005.48</v>
      </c>
      <c r="F8" s="97">
        <v>235464.60000000018</v>
      </c>
      <c r="G8" s="97">
        <v>304802.15000000002</v>
      </c>
      <c r="H8" s="97">
        <v>462967.08000000019</v>
      </c>
      <c r="I8" s="97">
        <v>584198.37</v>
      </c>
      <c r="J8" s="97">
        <f t="shared" si="0"/>
        <v>919271.80999999994</v>
      </c>
      <c r="K8" s="97">
        <f t="shared" si="1"/>
        <v>1268855.5</v>
      </c>
      <c r="L8" s="97">
        <f t="shared" si="2"/>
        <v>641562.42999999993</v>
      </c>
      <c r="M8" s="97">
        <v>59740.960000000021</v>
      </c>
      <c r="N8" s="97">
        <v>93925.389999999985</v>
      </c>
      <c r="O8" s="97">
        <v>80118.099999999991</v>
      </c>
      <c r="P8" s="97">
        <v>55973.060000000005</v>
      </c>
      <c r="Q8" s="97">
        <v>64119</v>
      </c>
      <c r="R8" s="97">
        <v>22554.92</v>
      </c>
      <c r="S8" s="97">
        <v>165101.51</v>
      </c>
      <c r="T8" s="97">
        <v>16389.449999999997</v>
      </c>
      <c r="U8" s="97">
        <v>42155.790000000008</v>
      </c>
      <c r="V8" s="97">
        <v>17921.009999999998</v>
      </c>
      <c r="W8" s="97">
        <v>78104.78</v>
      </c>
      <c r="X8" s="97">
        <v>223167.84</v>
      </c>
      <c r="Y8" s="97">
        <v>39325.230000000003</v>
      </c>
      <c r="Z8" s="97">
        <v>113568.16000000002</v>
      </c>
      <c r="AA8" s="97">
        <v>169784.47999999998</v>
      </c>
      <c r="AB8" s="97">
        <v>34955.599999999999</v>
      </c>
      <c r="AC8" s="97">
        <v>174820.27000000002</v>
      </c>
      <c r="AD8" s="97">
        <v>63702.679999999993</v>
      </c>
      <c r="AE8" s="97">
        <v>151402.10000000003</v>
      </c>
      <c r="AF8" s="97">
        <v>89256.239999999991</v>
      </c>
      <c r="AG8" s="97">
        <v>83313.210000000021</v>
      </c>
      <c r="AH8" s="97">
        <v>9953.6500000000015</v>
      </c>
      <c r="AI8" s="97">
        <v>223137.63999999996</v>
      </c>
      <c r="AJ8" s="97">
        <v>115636.24</v>
      </c>
      <c r="AK8" s="97">
        <v>16770.72</v>
      </c>
      <c r="AL8" s="97">
        <v>90953.869999999981</v>
      </c>
      <c r="AM8" s="97">
        <v>108906.16</v>
      </c>
      <c r="AN8" s="97">
        <v>182721.61</v>
      </c>
      <c r="AO8" s="97">
        <v>89751.87000000001</v>
      </c>
      <c r="AP8" s="97">
        <v>152458.20000000001</v>
      </c>
    </row>
    <row r="9" spans="1:48" s="96" customFormat="1" ht="12.75" x14ac:dyDescent="0.2">
      <c r="A9" s="96" t="s">
        <v>163</v>
      </c>
      <c r="B9" s="97">
        <v>57254.909999999982</v>
      </c>
      <c r="C9" s="97">
        <v>125646.70999999999</v>
      </c>
      <c r="D9" s="97">
        <v>50798.59</v>
      </c>
      <c r="E9" s="97">
        <v>50749.090000000011</v>
      </c>
      <c r="F9" s="97">
        <v>53764.729999999996</v>
      </c>
      <c r="G9" s="97">
        <v>64735.319999999992</v>
      </c>
      <c r="H9" s="97">
        <v>34783.149999999994</v>
      </c>
      <c r="I9" s="97">
        <v>30766.18</v>
      </c>
      <c r="J9" s="97">
        <f t="shared" si="0"/>
        <v>55510.27</v>
      </c>
      <c r="K9" s="97">
        <f t="shared" si="1"/>
        <v>37058.889999999992</v>
      </c>
      <c r="L9" s="97">
        <f t="shared" si="2"/>
        <v>24188.71</v>
      </c>
      <c r="M9" s="97">
        <v>5940.86</v>
      </c>
      <c r="N9" s="97">
        <v>3655.5299999999997</v>
      </c>
      <c r="O9" s="97">
        <v>2601.6099999999997</v>
      </c>
      <c r="P9" s="97">
        <v>265.85000000000002</v>
      </c>
      <c r="Q9" s="97">
        <v>5637.28</v>
      </c>
      <c r="R9" s="97">
        <v>4840.1900000000005</v>
      </c>
      <c r="S9" s="97">
        <v>18780.309999999998</v>
      </c>
      <c r="T9" s="97">
        <v>660.93</v>
      </c>
      <c r="U9" s="97">
        <v>2324.4500000000003</v>
      </c>
      <c r="V9" s="97">
        <v>2740.73</v>
      </c>
      <c r="W9" s="97">
        <v>2182.0500000000002</v>
      </c>
      <c r="X9" s="97">
        <v>5880.4799999999987</v>
      </c>
      <c r="Y9" s="97">
        <v>5591.79</v>
      </c>
      <c r="Z9" s="97">
        <v>931.27</v>
      </c>
      <c r="AA9" s="97">
        <v>5601.33</v>
      </c>
      <c r="AB9" s="97">
        <v>7565.3099999999995</v>
      </c>
      <c r="AC9" s="97">
        <v>961.26</v>
      </c>
      <c r="AD9" s="97">
        <v>187.01</v>
      </c>
      <c r="AE9" s="97">
        <v>5525.61</v>
      </c>
      <c r="AF9" s="97">
        <v>1737.78</v>
      </c>
      <c r="AG9" s="97">
        <v>450.83</v>
      </c>
      <c r="AH9" s="97">
        <v>3657.14</v>
      </c>
      <c r="AI9" s="97">
        <v>792.10000000000014</v>
      </c>
      <c r="AJ9" s="97">
        <v>4057.46</v>
      </c>
      <c r="AK9" s="97">
        <v>964.40000000000009</v>
      </c>
      <c r="AL9" s="97">
        <v>15853.589999999998</v>
      </c>
      <c r="AM9" s="97">
        <v>0</v>
      </c>
      <c r="AN9" s="97">
        <v>100.73</v>
      </c>
      <c r="AO9" s="97">
        <v>1710.5700000000002</v>
      </c>
      <c r="AP9" s="97">
        <v>5559.42</v>
      </c>
    </row>
    <row r="10" spans="1:48" s="96" customFormat="1" ht="12.75" x14ac:dyDescent="0.2">
      <c r="A10" s="96" t="s">
        <v>164</v>
      </c>
      <c r="B10" s="97">
        <v>1569193.81</v>
      </c>
      <c r="C10" s="97">
        <v>1112789.1999999997</v>
      </c>
      <c r="D10" s="97">
        <v>1295067.4299999995</v>
      </c>
      <c r="E10" s="97">
        <v>1119881.5700000003</v>
      </c>
      <c r="F10" s="97">
        <v>1333057.2500000005</v>
      </c>
      <c r="G10" s="97">
        <v>1677553.2899999991</v>
      </c>
      <c r="H10" s="97">
        <v>1340356.3599999994</v>
      </c>
      <c r="I10" s="97">
        <v>1625344.6799999997</v>
      </c>
      <c r="J10" s="97">
        <f t="shared" si="0"/>
        <v>1873042.8730000001</v>
      </c>
      <c r="K10" s="97">
        <f t="shared" si="1"/>
        <v>2706547.8499999996</v>
      </c>
      <c r="L10" s="97">
        <f t="shared" si="2"/>
        <v>995072.43</v>
      </c>
      <c r="M10" s="97">
        <v>369285.50000000006</v>
      </c>
      <c r="N10" s="97">
        <v>122530.93999999999</v>
      </c>
      <c r="O10" s="97">
        <v>172062.94999999998</v>
      </c>
      <c r="P10" s="97">
        <v>27375.573</v>
      </c>
      <c r="Q10" s="97">
        <v>201553.29000000004</v>
      </c>
      <c r="R10" s="97">
        <v>122640.81000000003</v>
      </c>
      <c r="S10" s="97">
        <v>119136.09</v>
      </c>
      <c r="T10" s="97">
        <v>74027.12999999999</v>
      </c>
      <c r="U10" s="97">
        <v>214176.72000000003</v>
      </c>
      <c r="V10" s="97">
        <v>163069.9</v>
      </c>
      <c r="W10" s="97">
        <v>146360.37</v>
      </c>
      <c r="X10" s="97">
        <v>140823.6</v>
      </c>
      <c r="Y10" s="97">
        <v>280901.89</v>
      </c>
      <c r="Z10" s="97">
        <v>317114.17</v>
      </c>
      <c r="AA10" s="97">
        <v>293127.55</v>
      </c>
      <c r="AB10" s="97">
        <v>81523.350000000006</v>
      </c>
      <c r="AC10" s="97">
        <v>226438.81000000003</v>
      </c>
      <c r="AD10" s="97">
        <v>112466.03</v>
      </c>
      <c r="AE10" s="97">
        <v>294135.47000000003</v>
      </c>
      <c r="AF10" s="97">
        <v>130323.02</v>
      </c>
      <c r="AG10" s="97">
        <v>353521.95999999996</v>
      </c>
      <c r="AH10" s="97">
        <v>133935.07</v>
      </c>
      <c r="AI10" s="97">
        <v>224508.96000000002</v>
      </c>
      <c r="AJ10" s="97">
        <v>258551.57000000004</v>
      </c>
      <c r="AK10" s="97">
        <v>102782.85</v>
      </c>
      <c r="AL10" s="97">
        <v>158108.71</v>
      </c>
      <c r="AM10" s="97">
        <v>0</v>
      </c>
      <c r="AN10" s="97">
        <v>475292.47</v>
      </c>
      <c r="AO10" s="97">
        <v>112351.01</v>
      </c>
      <c r="AP10" s="97">
        <v>146537.38999999998</v>
      </c>
    </row>
    <row r="11" spans="1:48" s="96" customFormat="1" ht="12.75" x14ac:dyDescent="0.2">
      <c r="A11" s="96" t="s">
        <v>165</v>
      </c>
      <c r="B11" s="97">
        <v>265086.59999999998</v>
      </c>
      <c r="C11" s="97">
        <v>465922.33</v>
      </c>
      <c r="D11" s="97">
        <v>423667.06999999989</v>
      </c>
      <c r="E11" s="97">
        <v>468905.53999999992</v>
      </c>
      <c r="F11" s="97">
        <v>355782.79999999987</v>
      </c>
      <c r="G11" s="97">
        <v>593024.47999999986</v>
      </c>
      <c r="H11" s="97">
        <v>510888.39000000007</v>
      </c>
      <c r="I11" s="97">
        <v>689031.30999999982</v>
      </c>
      <c r="J11" s="97">
        <f t="shared" si="0"/>
        <v>872511.4800000001</v>
      </c>
      <c r="K11" s="97">
        <f t="shared" si="1"/>
        <v>891564.40999999992</v>
      </c>
      <c r="L11" s="97">
        <f t="shared" si="2"/>
        <v>594797.80999999994</v>
      </c>
      <c r="M11" s="97">
        <v>151275.42000000004</v>
      </c>
      <c r="N11" s="97">
        <v>75392.100000000006</v>
      </c>
      <c r="O11" s="97">
        <v>78277.260000000009</v>
      </c>
      <c r="P11" s="97">
        <v>23689.37</v>
      </c>
      <c r="Q11" s="97">
        <v>67721.319999999978</v>
      </c>
      <c r="R11" s="97">
        <v>17812.719999999998</v>
      </c>
      <c r="S11" s="97">
        <v>144799.81</v>
      </c>
      <c r="T11" s="97">
        <v>70503.41</v>
      </c>
      <c r="U11" s="97">
        <v>90142.909999999989</v>
      </c>
      <c r="V11" s="97">
        <v>36918.43</v>
      </c>
      <c r="W11" s="97">
        <v>30506.85</v>
      </c>
      <c r="X11" s="97">
        <v>85471.880000000019</v>
      </c>
      <c r="Y11" s="97">
        <v>75566.090000000011</v>
      </c>
      <c r="Z11" s="97">
        <v>83490.150000000009</v>
      </c>
      <c r="AA11" s="97">
        <v>74185.39</v>
      </c>
      <c r="AB11" s="97">
        <v>147473.68999999997</v>
      </c>
      <c r="AC11" s="97">
        <v>92709.08</v>
      </c>
      <c r="AD11" s="97">
        <v>0</v>
      </c>
      <c r="AE11" s="97">
        <v>106414.83</v>
      </c>
      <c r="AF11" s="97">
        <v>34592.000000000007</v>
      </c>
      <c r="AG11" s="97">
        <v>44652.65</v>
      </c>
      <c r="AH11" s="97">
        <v>66589.81</v>
      </c>
      <c r="AI11" s="97">
        <v>42907.26</v>
      </c>
      <c r="AJ11" s="97">
        <v>122983.45999999999</v>
      </c>
      <c r="AK11" s="97">
        <v>26550.22</v>
      </c>
      <c r="AL11" s="97">
        <v>58999.95</v>
      </c>
      <c r="AM11" s="97">
        <v>0</v>
      </c>
      <c r="AN11" s="97">
        <v>182061.20999999996</v>
      </c>
      <c r="AO11" s="97">
        <v>117010.86</v>
      </c>
      <c r="AP11" s="97">
        <v>210175.57000000004</v>
      </c>
    </row>
    <row r="12" spans="1:48" s="96" customFormat="1" ht="12.75" x14ac:dyDescent="0.2">
      <c r="A12" s="96" t="s">
        <v>130</v>
      </c>
      <c r="B12" s="97">
        <v>107581.57000000004</v>
      </c>
      <c r="C12" s="97">
        <v>131126.16</v>
      </c>
      <c r="D12" s="97">
        <v>135560.53999999992</v>
      </c>
      <c r="E12" s="97">
        <v>116654.3</v>
      </c>
      <c r="F12" s="97">
        <v>117257.88</v>
      </c>
      <c r="G12" s="97">
        <v>156268.23000000001</v>
      </c>
      <c r="H12" s="97">
        <v>122728.24000000005</v>
      </c>
      <c r="I12" s="97">
        <v>127547.09</v>
      </c>
      <c r="J12" s="97">
        <f t="shared" si="0"/>
        <v>88321.03</v>
      </c>
      <c r="K12" s="97">
        <f t="shared" si="1"/>
        <v>182355.10000000003</v>
      </c>
      <c r="L12" s="97">
        <f t="shared" si="2"/>
        <v>94670.099999999991</v>
      </c>
      <c r="M12" s="97">
        <v>41588.26</v>
      </c>
      <c r="N12" s="97">
        <v>4018.61</v>
      </c>
      <c r="O12" s="97">
        <v>507.64</v>
      </c>
      <c r="P12" s="97">
        <v>258.09000000000003</v>
      </c>
      <c r="Q12" s="97">
        <v>6314.81</v>
      </c>
      <c r="R12" s="97"/>
      <c r="S12" s="97">
        <v>4203.3999999999996</v>
      </c>
      <c r="T12" s="97">
        <v>13350.14</v>
      </c>
      <c r="U12" s="97">
        <v>4800.5999999999995</v>
      </c>
      <c r="V12" s="97">
        <v>2635.55</v>
      </c>
      <c r="W12" s="97">
        <v>10246.950000000001</v>
      </c>
      <c r="X12" s="97">
        <v>396.98</v>
      </c>
      <c r="Y12" s="97">
        <v>9766.9399999999987</v>
      </c>
      <c r="Z12" s="97">
        <v>7717.4600000000009</v>
      </c>
      <c r="AA12" s="97">
        <v>15641.890000000001</v>
      </c>
      <c r="AB12" s="97">
        <v>6817.07</v>
      </c>
      <c r="AC12" s="97">
        <v>44430.090000000004</v>
      </c>
      <c r="AD12" s="97">
        <v>12798.630000000001</v>
      </c>
      <c r="AE12" s="97">
        <v>51966.400000000001</v>
      </c>
      <c r="AF12" s="97">
        <v>9198.11</v>
      </c>
      <c r="AG12" s="97">
        <v>6230.72</v>
      </c>
      <c r="AH12" s="97">
        <v>8412.48</v>
      </c>
      <c r="AI12" s="97">
        <v>8823.5600000000013</v>
      </c>
      <c r="AJ12" s="97">
        <v>551.75</v>
      </c>
      <c r="AK12" s="97">
        <v>9510.5</v>
      </c>
      <c r="AL12" s="97">
        <v>12142.369999999999</v>
      </c>
      <c r="AM12" s="97">
        <v>0</v>
      </c>
      <c r="AN12" s="97">
        <v>30088.050000000003</v>
      </c>
      <c r="AO12" s="97">
        <v>9103.1500000000015</v>
      </c>
      <c r="AP12" s="97">
        <v>33826.029999999992</v>
      </c>
    </row>
    <row r="13" spans="1:48" s="96" customFormat="1" ht="12.75" x14ac:dyDescent="0.2">
      <c r="A13" s="96" t="s">
        <v>131</v>
      </c>
      <c r="B13" s="97">
        <v>837320.74</v>
      </c>
      <c r="C13" s="97">
        <v>657000.24</v>
      </c>
      <c r="D13" s="97">
        <v>474219.13000000018</v>
      </c>
      <c r="E13" s="97">
        <v>639313.34000000113</v>
      </c>
      <c r="F13" s="97">
        <v>428435.14999999991</v>
      </c>
      <c r="G13" s="97">
        <v>902716.53000000049</v>
      </c>
      <c r="H13" s="97">
        <v>414202.21999999986</v>
      </c>
      <c r="I13" s="97">
        <v>525678.37</v>
      </c>
      <c r="J13" s="97">
        <f t="shared" si="0"/>
        <v>712978.32</v>
      </c>
      <c r="K13" s="97">
        <f t="shared" si="1"/>
        <v>576937.26</v>
      </c>
      <c r="L13" s="97">
        <f t="shared" si="2"/>
        <v>488645.36000000004</v>
      </c>
      <c r="M13" s="97">
        <v>75854.27</v>
      </c>
      <c r="N13" s="97">
        <v>27049.199999999997</v>
      </c>
      <c r="O13" s="97">
        <v>74143.960000000006</v>
      </c>
      <c r="P13" s="97">
        <v>15712.91</v>
      </c>
      <c r="Q13" s="97">
        <v>24888.959999999995</v>
      </c>
      <c r="R13" s="97">
        <v>133550.68999999997</v>
      </c>
      <c r="S13" s="97">
        <v>75917.339999999982</v>
      </c>
      <c r="T13" s="97">
        <v>73950.150000000009</v>
      </c>
      <c r="U13" s="97">
        <v>15755.13</v>
      </c>
      <c r="V13" s="97">
        <v>58683.069999999985</v>
      </c>
      <c r="W13" s="97">
        <v>91001.260000000009</v>
      </c>
      <c r="X13" s="97">
        <v>46471.38</v>
      </c>
      <c r="Y13" s="97">
        <v>42810.709999999992</v>
      </c>
      <c r="Z13" s="97">
        <v>7689.619999999999</v>
      </c>
      <c r="AA13" s="97">
        <v>40488.82</v>
      </c>
      <c r="AB13" s="97">
        <v>26065.570000000003</v>
      </c>
      <c r="AC13" s="97">
        <v>54152.81</v>
      </c>
      <c r="AD13" s="97">
        <v>34996.62999999999</v>
      </c>
      <c r="AE13" s="97">
        <v>113631.94000000002</v>
      </c>
      <c r="AF13" s="97">
        <v>39022.21</v>
      </c>
      <c r="AG13" s="97">
        <v>52480.439999999988</v>
      </c>
      <c r="AH13" s="97">
        <v>64400.23</v>
      </c>
      <c r="AI13" s="97">
        <v>36596.26</v>
      </c>
      <c r="AJ13" s="97">
        <v>64602.02</v>
      </c>
      <c r="AK13" s="97">
        <v>15287.46</v>
      </c>
      <c r="AL13" s="97">
        <v>69789.119999999981</v>
      </c>
      <c r="AM13" s="97">
        <v>0</v>
      </c>
      <c r="AN13" s="97">
        <v>142386.07</v>
      </c>
      <c r="AO13" s="97">
        <v>104130.18000000002</v>
      </c>
      <c r="AP13" s="97">
        <v>157052.53000000003</v>
      </c>
    </row>
    <row r="14" spans="1:48" s="96" customFormat="1" ht="12.75" x14ac:dyDescent="0.2">
      <c r="A14" s="96" t="s">
        <v>132</v>
      </c>
      <c r="B14" s="97">
        <v>490807.73999999941</v>
      </c>
      <c r="C14" s="97">
        <v>508713.64999999909</v>
      </c>
      <c r="D14" s="97">
        <v>605718.04999999981</v>
      </c>
      <c r="E14" s="97">
        <v>444011.22999999975</v>
      </c>
      <c r="F14" s="97">
        <v>556344.21999999986</v>
      </c>
      <c r="G14" s="97">
        <v>750057.01999999979</v>
      </c>
      <c r="H14" s="97">
        <v>476994.99999999843</v>
      </c>
      <c r="I14" s="97">
        <v>502844.75000000023</v>
      </c>
      <c r="J14" s="97">
        <f t="shared" si="0"/>
        <v>576221.97</v>
      </c>
      <c r="K14" s="97">
        <f t="shared" si="1"/>
        <v>794903.83</v>
      </c>
      <c r="L14" s="97">
        <f t="shared" si="2"/>
        <v>406582.23000000004</v>
      </c>
      <c r="M14" s="97">
        <v>96344.120000000039</v>
      </c>
      <c r="N14" s="97">
        <v>30395.129999999997</v>
      </c>
      <c r="O14" s="97">
        <v>14572.329999999998</v>
      </c>
      <c r="P14" s="97">
        <v>83972.430000000008</v>
      </c>
      <c r="Q14" s="97">
        <v>80998.580000000016</v>
      </c>
      <c r="R14" s="97">
        <v>33914.740000000005</v>
      </c>
      <c r="S14" s="97">
        <v>32123.759999999998</v>
      </c>
      <c r="T14" s="97">
        <v>43946.55</v>
      </c>
      <c r="U14" s="97">
        <v>21701.380000000005</v>
      </c>
      <c r="V14" s="97">
        <v>81629.340000000011</v>
      </c>
      <c r="W14" s="97">
        <v>25552.26</v>
      </c>
      <c r="X14" s="97">
        <v>31071.35</v>
      </c>
      <c r="Y14" s="97">
        <v>36672.169999999991</v>
      </c>
      <c r="Z14" s="97">
        <v>103499.45</v>
      </c>
      <c r="AA14" s="97">
        <v>44412.56</v>
      </c>
      <c r="AB14" s="97">
        <v>83315.45</v>
      </c>
      <c r="AC14" s="97">
        <v>143876.15999999997</v>
      </c>
      <c r="AD14" s="97">
        <v>57507.25</v>
      </c>
      <c r="AE14" s="97">
        <v>47444.520000000004</v>
      </c>
      <c r="AF14" s="97">
        <v>23973.63</v>
      </c>
      <c r="AG14" s="97">
        <v>74081.719999999987</v>
      </c>
      <c r="AH14" s="97">
        <v>71227.26999999999</v>
      </c>
      <c r="AI14" s="97">
        <v>86333.74</v>
      </c>
      <c r="AJ14" s="97">
        <v>22559.91</v>
      </c>
      <c r="AK14" s="97">
        <v>45777.340000000011</v>
      </c>
      <c r="AL14" s="97">
        <v>33194.769999999997</v>
      </c>
      <c r="AM14" s="97">
        <v>157.77000000000001</v>
      </c>
      <c r="AN14" s="97">
        <v>61080.619999999995</v>
      </c>
      <c r="AO14" s="97">
        <v>84672.840000000011</v>
      </c>
      <c r="AP14" s="97">
        <v>181698.89</v>
      </c>
    </row>
    <row r="15" spans="1:48" s="96" customFormat="1" ht="12.75" x14ac:dyDescent="0.2">
      <c r="A15" s="96" t="s">
        <v>166</v>
      </c>
      <c r="B15" s="97">
        <v>198588.80000000005</v>
      </c>
      <c r="C15" s="97">
        <v>158593.86999999994</v>
      </c>
      <c r="D15" s="97">
        <v>197928.05000000022</v>
      </c>
      <c r="E15" s="97">
        <v>170000.49</v>
      </c>
      <c r="F15" s="97">
        <v>177965.19000000006</v>
      </c>
      <c r="G15" s="97">
        <v>213312.84000000005</v>
      </c>
      <c r="H15" s="97">
        <v>145448.32999999999</v>
      </c>
      <c r="I15" s="97">
        <v>211144.09999999998</v>
      </c>
      <c r="J15" s="97">
        <f t="shared" si="0"/>
        <v>178542.72000000003</v>
      </c>
      <c r="K15" s="97">
        <f t="shared" si="1"/>
        <v>283969.14</v>
      </c>
      <c r="L15" s="97">
        <f t="shared" si="2"/>
        <v>202637.18</v>
      </c>
      <c r="M15" s="97">
        <v>18238.990000000002</v>
      </c>
      <c r="N15" s="97">
        <v>14921.210000000001</v>
      </c>
      <c r="O15" s="97">
        <v>14712.3</v>
      </c>
      <c r="P15" s="97">
        <v>8570.86</v>
      </c>
      <c r="Q15" s="97">
        <v>20925</v>
      </c>
      <c r="R15" s="97">
        <v>5557.36</v>
      </c>
      <c r="S15" s="97">
        <v>15665.439999999997</v>
      </c>
      <c r="T15" s="97">
        <v>19545.45</v>
      </c>
      <c r="U15" s="97">
        <v>8286.61</v>
      </c>
      <c r="V15" s="97">
        <v>17266.670000000002</v>
      </c>
      <c r="W15" s="97">
        <v>18052.760000000002</v>
      </c>
      <c r="X15" s="97">
        <v>16800.07</v>
      </c>
      <c r="Y15" s="97">
        <v>29858.309999999998</v>
      </c>
      <c r="Z15" s="97">
        <v>13532.64</v>
      </c>
      <c r="AA15" s="97">
        <v>21817.91</v>
      </c>
      <c r="AB15" s="97">
        <v>11728.830000000002</v>
      </c>
      <c r="AC15" s="97">
        <v>23685.780000000002</v>
      </c>
      <c r="AD15" s="97">
        <v>10073.73</v>
      </c>
      <c r="AE15" s="97">
        <v>40188.829999999994</v>
      </c>
      <c r="AF15" s="97">
        <v>20788.260000000002</v>
      </c>
      <c r="AG15" s="97">
        <v>38135.700000000004</v>
      </c>
      <c r="AH15" s="97">
        <v>16236.880000000003</v>
      </c>
      <c r="AI15" s="97">
        <v>11657.999999999996</v>
      </c>
      <c r="AJ15" s="97">
        <v>46264.270000000004</v>
      </c>
      <c r="AK15" s="97">
        <v>7846.4799999999987</v>
      </c>
      <c r="AL15" s="97">
        <v>39592.679999999993</v>
      </c>
      <c r="AM15" s="97">
        <v>0</v>
      </c>
      <c r="AN15" s="97">
        <v>58236.639999999992</v>
      </c>
      <c r="AO15" s="97">
        <v>30583.780000000002</v>
      </c>
      <c r="AP15" s="97">
        <v>66377.60000000002</v>
      </c>
    </row>
    <row r="16" spans="1:48" s="96" customFormat="1" ht="12.75" x14ac:dyDescent="0.2">
      <c r="A16" s="96" t="s">
        <v>167</v>
      </c>
      <c r="B16" s="97">
        <v>588921.38999999978</v>
      </c>
      <c r="C16" s="97">
        <v>509725.61000000004</v>
      </c>
      <c r="D16" s="97">
        <v>638717.82999999996</v>
      </c>
      <c r="E16" s="97">
        <v>632353.57000000053</v>
      </c>
      <c r="F16" s="97">
        <v>763460.92</v>
      </c>
      <c r="G16" s="97">
        <v>855181.13999999955</v>
      </c>
      <c r="H16" s="97">
        <v>592062.37</v>
      </c>
      <c r="I16" s="97">
        <v>559850.84000000032</v>
      </c>
      <c r="J16" s="97">
        <f t="shared" si="0"/>
        <v>692394.60000000009</v>
      </c>
      <c r="K16" s="97">
        <f t="shared" si="1"/>
        <v>747666.39</v>
      </c>
      <c r="L16" s="97">
        <f t="shared" si="2"/>
        <v>676071.24999999988</v>
      </c>
      <c r="M16" s="97">
        <v>134697.31000000003</v>
      </c>
      <c r="N16" s="97">
        <v>23163.570000000011</v>
      </c>
      <c r="O16" s="97">
        <v>31016.860000000004</v>
      </c>
      <c r="P16" s="97">
        <v>57246.560000000012</v>
      </c>
      <c r="Q16" s="97">
        <v>54039.760000000009</v>
      </c>
      <c r="R16" s="97">
        <v>47242.529999999992</v>
      </c>
      <c r="S16" s="97">
        <v>74644.50999999998</v>
      </c>
      <c r="T16" s="97">
        <v>34950.130000000005</v>
      </c>
      <c r="U16" s="97">
        <v>85814.9</v>
      </c>
      <c r="V16" s="97">
        <v>28676.589999999997</v>
      </c>
      <c r="W16" s="97">
        <v>79576.200000000026</v>
      </c>
      <c r="X16" s="97">
        <v>41325.680000000008</v>
      </c>
      <c r="Y16" s="97">
        <v>68832.319999999992</v>
      </c>
      <c r="Z16" s="97">
        <v>42858.889999999992</v>
      </c>
      <c r="AA16" s="97">
        <v>42308.38</v>
      </c>
      <c r="AB16" s="97">
        <v>34333.42</v>
      </c>
      <c r="AC16" s="97">
        <v>106120.37</v>
      </c>
      <c r="AD16" s="97">
        <v>6031.1500000000005</v>
      </c>
      <c r="AE16" s="97">
        <v>124384.31999999988</v>
      </c>
      <c r="AF16" s="97">
        <v>50872.33</v>
      </c>
      <c r="AG16" s="97">
        <v>61700.030000000028</v>
      </c>
      <c r="AH16" s="97">
        <v>51621.920000000027</v>
      </c>
      <c r="AI16" s="97">
        <v>64365.859999999993</v>
      </c>
      <c r="AJ16" s="97">
        <v>94237.400000000009</v>
      </c>
      <c r="AK16" s="97">
        <v>45337.44999999999</v>
      </c>
      <c r="AL16" s="97">
        <v>49035.7</v>
      </c>
      <c r="AM16" s="97">
        <v>1024.8800000000001</v>
      </c>
      <c r="AN16" s="97">
        <v>209906.28999999998</v>
      </c>
      <c r="AO16" s="97">
        <v>227947.32999999996</v>
      </c>
      <c r="AP16" s="97">
        <v>142819.59999999998</v>
      </c>
    </row>
    <row r="17" spans="1:42" s="96" customFormat="1" ht="12.75" x14ac:dyDescent="0.2">
      <c r="A17" s="96" t="s">
        <v>133</v>
      </c>
      <c r="B17" s="97">
        <v>70668.56</v>
      </c>
      <c r="C17" s="97">
        <v>84035.79999999993</v>
      </c>
      <c r="D17" s="97">
        <v>75178.06</v>
      </c>
      <c r="E17" s="97">
        <v>83454.03999999995</v>
      </c>
      <c r="F17" s="97">
        <v>90987.12000000001</v>
      </c>
      <c r="G17" s="97">
        <v>119257.25000000006</v>
      </c>
      <c r="H17" s="97">
        <v>80360.08</v>
      </c>
      <c r="I17" s="97">
        <v>70447.420000000071</v>
      </c>
      <c r="J17" s="97">
        <f t="shared" si="0"/>
        <v>107817.20000000001</v>
      </c>
      <c r="K17" s="97">
        <f t="shared" si="1"/>
        <v>156580.72</v>
      </c>
      <c r="L17" s="97">
        <f t="shared" si="2"/>
        <v>88108.62</v>
      </c>
      <c r="M17" s="97">
        <v>15604.720000000003</v>
      </c>
      <c r="N17" s="97">
        <v>8324.1099999999988</v>
      </c>
      <c r="O17" s="97">
        <v>5640.4399999999978</v>
      </c>
      <c r="P17" s="97">
        <v>6883.3</v>
      </c>
      <c r="Q17" s="97">
        <v>7542.0400000000018</v>
      </c>
      <c r="R17" s="97">
        <v>7105.89</v>
      </c>
      <c r="S17" s="97">
        <v>7591.2200000000012</v>
      </c>
      <c r="T17" s="97">
        <v>5105.2999999999993</v>
      </c>
      <c r="U17" s="97">
        <v>8860.56</v>
      </c>
      <c r="V17" s="97">
        <v>9066.380000000001</v>
      </c>
      <c r="W17" s="97">
        <v>8449.5</v>
      </c>
      <c r="X17" s="97">
        <v>17643.739999999998</v>
      </c>
      <c r="Y17" s="97">
        <v>7618.1599999999989</v>
      </c>
      <c r="Z17" s="97">
        <v>4270.9899999999989</v>
      </c>
      <c r="AA17" s="97">
        <v>10236.66</v>
      </c>
      <c r="AB17" s="97">
        <v>6423.37</v>
      </c>
      <c r="AC17" s="97">
        <v>16778.560000000001</v>
      </c>
      <c r="AD17" s="97">
        <v>3759</v>
      </c>
      <c r="AE17" s="97">
        <v>40138.999999999993</v>
      </c>
      <c r="AF17" s="97">
        <v>11517.82</v>
      </c>
      <c r="AG17" s="97">
        <v>14254.81</v>
      </c>
      <c r="AH17" s="97">
        <v>13179.03</v>
      </c>
      <c r="AI17" s="97">
        <v>9191.760000000002</v>
      </c>
      <c r="AJ17" s="97">
        <v>19211.560000000005</v>
      </c>
      <c r="AK17" s="97">
        <v>7771.49</v>
      </c>
      <c r="AL17" s="97">
        <v>18901.680000000008</v>
      </c>
      <c r="AM17" s="97">
        <v>1208.33</v>
      </c>
      <c r="AN17" s="97">
        <v>21941.78</v>
      </c>
      <c r="AO17" s="97">
        <v>13680.279999999995</v>
      </c>
      <c r="AP17" s="97">
        <v>24605.059999999998</v>
      </c>
    </row>
    <row r="18" spans="1:42" s="96" customFormat="1" ht="12.75" x14ac:dyDescent="0.2">
      <c r="A18" s="96" t="s">
        <v>134</v>
      </c>
      <c r="B18" s="97">
        <v>134855.35000000003</v>
      </c>
      <c r="C18" s="97">
        <v>263691.99000000017</v>
      </c>
      <c r="D18" s="97">
        <v>183656.53000000003</v>
      </c>
      <c r="E18" s="97">
        <v>329921.99999999983</v>
      </c>
      <c r="F18" s="97">
        <v>370265.86000000057</v>
      </c>
      <c r="G18" s="97">
        <v>383827.59000000072</v>
      </c>
      <c r="H18" s="97">
        <v>431086.49999999988</v>
      </c>
      <c r="I18" s="97">
        <v>551400.99</v>
      </c>
      <c r="J18" s="97">
        <f t="shared" si="0"/>
        <v>1231365.5499999998</v>
      </c>
      <c r="K18" s="97">
        <f t="shared" si="1"/>
        <v>1065755.55</v>
      </c>
      <c r="L18" s="97">
        <f t="shared" si="2"/>
        <v>255632.05999999997</v>
      </c>
      <c r="M18" s="97">
        <v>187133.42999999991</v>
      </c>
      <c r="N18" s="97">
        <v>73982.979999999981</v>
      </c>
      <c r="O18" s="97">
        <v>42691.87999999999</v>
      </c>
      <c r="P18" s="97">
        <v>51067.51999999999</v>
      </c>
      <c r="Q18" s="97">
        <v>117380.52999999997</v>
      </c>
      <c r="R18" s="97">
        <v>11735.88</v>
      </c>
      <c r="S18" s="97">
        <v>189586.66999999998</v>
      </c>
      <c r="T18" s="97">
        <v>87955.16</v>
      </c>
      <c r="U18" s="97">
        <v>101147.5</v>
      </c>
      <c r="V18" s="97">
        <v>24387.95</v>
      </c>
      <c r="W18" s="97">
        <v>156202.37</v>
      </c>
      <c r="X18" s="97">
        <v>188093.67999999996</v>
      </c>
      <c r="Y18" s="97">
        <v>194358.32</v>
      </c>
      <c r="Z18" s="97">
        <v>53146.33</v>
      </c>
      <c r="AA18" s="97">
        <v>83582.480000000025</v>
      </c>
      <c r="AB18" s="97">
        <v>50599.459999999992</v>
      </c>
      <c r="AC18" s="97">
        <v>135981.58000000005</v>
      </c>
      <c r="AD18" s="97">
        <v>86378.599999999977</v>
      </c>
      <c r="AE18" s="97">
        <v>154628.10999999996</v>
      </c>
      <c r="AF18" s="97">
        <v>42127.39</v>
      </c>
      <c r="AG18" s="97">
        <v>117881.13000000003</v>
      </c>
      <c r="AH18" s="97">
        <v>60355.400000000009</v>
      </c>
      <c r="AI18" s="97">
        <v>54116.460000000006</v>
      </c>
      <c r="AJ18" s="97">
        <v>32600.290000000005</v>
      </c>
      <c r="AK18" s="97">
        <v>15381.160000000002</v>
      </c>
      <c r="AL18" s="97">
        <v>47160.95</v>
      </c>
      <c r="AM18" s="97">
        <v>10183.59</v>
      </c>
      <c r="AN18" s="97">
        <v>107972.08999999998</v>
      </c>
      <c r="AO18" s="97">
        <v>13326.389999999998</v>
      </c>
      <c r="AP18" s="97">
        <v>61607.880000000005</v>
      </c>
    </row>
    <row r="19" spans="1:42" s="96" customFormat="1" ht="12.75" x14ac:dyDescent="0.2">
      <c r="A19" s="96" t="s">
        <v>135</v>
      </c>
      <c r="B19" s="97">
        <v>213641.78999999992</v>
      </c>
      <c r="C19" s="97">
        <v>174227.83000000005</v>
      </c>
      <c r="D19" s="97">
        <v>164065.00999999992</v>
      </c>
      <c r="E19" s="97">
        <v>160100.13000000006</v>
      </c>
      <c r="F19" s="97">
        <v>144462.65999999992</v>
      </c>
      <c r="G19" s="97">
        <v>279278.83</v>
      </c>
      <c r="H19" s="97">
        <v>254859.1999999999</v>
      </c>
      <c r="I19" s="97">
        <v>321195.10999999987</v>
      </c>
      <c r="J19" s="97">
        <f t="shared" si="0"/>
        <v>502283.72</v>
      </c>
      <c r="K19" s="97">
        <f t="shared" si="1"/>
        <v>640832.6</v>
      </c>
      <c r="L19" s="97">
        <f t="shared" si="2"/>
        <v>320180.19</v>
      </c>
      <c r="M19" s="97">
        <v>78286.5</v>
      </c>
      <c r="N19" s="97">
        <v>57125.67</v>
      </c>
      <c r="O19" s="97">
        <v>13543</v>
      </c>
      <c r="P19" s="97">
        <v>5870.16</v>
      </c>
      <c r="Q19" s="97">
        <v>13693.41</v>
      </c>
      <c r="R19" s="97">
        <v>99503.97</v>
      </c>
      <c r="S19" s="97">
        <v>8338.7800000000007</v>
      </c>
      <c r="T19" s="97">
        <v>9209.83</v>
      </c>
      <c r="U19" s="97">
        <v>37276.53</v>
      </c>
      <c r="V19" s="97">
        <v>52731.130000000005</v>
      </c>
      <c r="W19" s="97">
        <v>50792.11</v>
      </c>
      <c r="X19" s="97">
        <v>75912.62999999999</v>
      </c>
      <c r="Y19" s="97">
        <v>53869.35</v>
      </c>
      <c r="Z19" s="97">
        <v>17727.920000000002</v>
      </c>
      <c r="AA19" s="97">
        <v>83182.150000000023</v>
      </c>
      <c r="AB19" s="97">
        <v>17330.740000000002</v>
      </c>
      <c r="AC19" s="97">
        <v>16998.43</v>
      </c>
      <c r="AD19" s="97">
        <v>12338.75</v>
      </c>
      <c r="AE19" s="97">
        <v>117530.99</v>
      </c>
      <c r="AF19" s="97">
        <v>0</v>
      </c>
      <c r="AG19" s="97">
        <v>122090.56</v>
      </c>
      <c r="AH19" s="97">
        <v>55458.979999999996</v>
      </c>
      <c r="AI19" s="97">
        <v>102096.14</v>
      </c>
      <c r="AJ19" s="97">
        <v>42208.589999999989</v>
      </c>
      <c r="AK19" s="97">
        <v>20795.63</v>
      </c>
      <c r="AL19" s="97">
        <v>37087.409999999996</v>
      </c>
      <c r="AM19" s="97">
        <v>78385.91</v>
      </c>
      <c r="AN19" s="97">
        <v>65683.98</v>
      </c>
      <c r="AO19" s="97">
        <v>84558.939999999988</v>
      </c>
      <c r="AP19" s="97">
        <v>33668.32</v>
      </c>
    </row>
    <row r="20" spans="1:42" s="96" customFormat="1" ht="12.75" x14ac:dyDescent="0.2">
      <c r="A20" s="96" t="s">
        <v>168</v>
      </c>
      <c r="B20" s="97">
        <v>170919.48999999996</v>
      </c>
      <c r="C20" s="97">
        <v>235781.63999999987</v>
      </c>
      <c r="D20" s="97">
        <v>156467.79999999993</v>
      </c>
      <c r="E20" s="97">
        <v>141368.52999999991</v>
      </c>
      <c r="F20" s="97">
        <v>112606.89000000004</v>
      </c>
      <c r="G20" s="97">
        <v>85139.65</v>
      </c>
      <c r="H20" s="97">
        <v>114124.22000000004</v>
      </c>
      <c r="I20" s="97">
        <v>73297.16</v>
      </c>
      <c r="J20" s="97">
        <f t="shared" si="0"/>
        <v>140817.07999999999</v>
      </c>
      <c r="K20" s="97">
        <f t="shared" si="1"/>
        <v>135125.88</v>
      </c>
      <c r="L20" s="97">
        <f t="shared" si="2"/>
        <v>51429.75</v>
      </c>
      <c r="M20" s="97">
        <v>7868.77</v>
      </c>
      <c r="N20" s="97">
        <v>2469.2100000000009</v>
      </c>
      <c r="O20" s="97">
        <v>22511.350000000002</v>
      </c>
      <c r="P20" s="97">
        <v>2486.8700000000003</v>
      </c>
      <c r="Q20" s="97">
        <v>2886.7799999999997</v>
      </c>
      <c r="R20" s="97">
        <v>29076.020000000004</v>
      </c>
      <c r="S20" s="97">
        <v>5667.5399999999991</v>
      </c>
      <c r="T20" s="97">
        <v>25417.829999999998</v>
      </c>
      <c r="U20" s="97">
        <v>2172.59</v>
      </c>
      <c r="V20" s="97">
        <v>25277.93</v>
      </c>
      <c r="W20" s="97">
        <v>6542.3399999999992</v>
      </c>
      <c r="X20" s="97">
        <v>8439.85</v>
      </c>
      <c r="Y20" s="97">
        <v>14650.369999999999</v>
      </c>
      <c r="Z20" s="97">
        <v>6572.6</v>
      </c>
      <c r="AA20" s="97">
        <v>21935.05000000001</v>
      </c>
      <c r="AB20" s="97">
        <v>3882.6700000000005</v>
      </c>
      <c r="AC20" s="97">
        <v>4822.3700000000008</v>
      </c>
      <c r="AD20" s="97">
        <v>889.45</v>
      </c>
      <c r="AE20" s="97">
        <v>28174.43</v>
      </c>
      <c r="AF20" s="97">
        <v>4987.16</v>
      </c>
      <c r="AG20" s="97">
        <v>32249.8</v>
      </c>
      <c r="AH20" s="97">
        <v>2142.0199999999995</v>
      </c>
      <c r="AI20" s="97">
        <v>2286.0300000000002</v>
      </c>
      <c r="AJ20" s="97">
        <v>12533.929999999998</v>
      </c>
      <c r="AK20" s="97">
        <v>28688.78</v>
      </c>
      <c r="AL20" s="97">
        <v>2609.2299999999996</v>
      </c>
      <c r="AM20" s="97">
        <v>0</v>
      </c>
      <c r="AN20" s="97">
        <v>8805.99</v>
      </c>
      <c r="AO20" s="97">
        <v>11325.750000000002</v>
      </c>
      <c r="AP20" s="97">
        <v>0</v>
      </c>
    </row>
    <row r="21" spans="1:42" s="96" customFormat="1" ht="12.75" x14ac:dyDescent="0.2">
      <c r="A21" s="96" t="s">
        <v>136</v>
      </c>
      <c r="B21" s="97">
        <v>272020.40999999992</v>
      </c>
      <c r="C21" s="97">
        <v>256190.13</v>
      </c>
      <c r="D21" s="97">
        <v>309568.61999999982</v>
      </c>
      <c r="E21" s="97">
        <v>292276.53999999998</v>
      </c>
      <c r="F21" s="97">
        <v>187199.14</v>
      </c>
      <c r="G21" s="97">
        <v>139293.39999999994</v>
      </c>
      <c r="H21" s="97">
        <v>205510.20000000024</v>
      </c>
      <c r="I21" s="97">
        <v>298513.59000000003</v>
      </c>
      <c r="J21" s="97">
        <f t="shared" si="0"/>
        <v>392640.76000000007</v>
      </c>
      <c r="K21" s="97">
        <f t="shared" si="1"/>
        <v>562161.88</v>
      </c>
      <c r="L21" s="97">
        <f t="shared" si="2"/>
        <v>247397.09000000003</v>
      </c>
      <c r="M21" s="97">
        <v>43936.009999999995</v>
      </c>
      <c r="N21" s="97">
        <v>64237.5</v>
      </c>
      <c r="O21" s="97">
        <v>80603.290000000008</v>
      </c>
      <c r="P21" s="97">
        <v>7487.1</v>
      </c>
      <c r="Q21" s="97">
        <v>69006.349999999991</v>
      </c>
      <c r="R21" s="97">
        <v>7147.46</v>
      </c>
      <c r="S21" s="97">
        <v>42502.93</v>
      </c>
      <c r="T21" s="97">
        <v>4603</v>
      </c>
      <c r="U21" s="97">
        <v>9084.9500000000007</v>
      </c>
      <c r="V21" s="97">
        <v>44809.57</v>
      </c>
      <c r="W21" s="97">
        <v>1088.8399999999999</v>
      </c>
      <c r="X21" s="97">
        <v>18133.760000000002</v>
      </c>
      <c r="Y21" s="97">
        <v>60144</v>
      </c>
      <c r="Z21" s="97">
        <v>64395.67</v>
      </c>
      <c r="AA21" s="97">
        <v>24068.52</v>
      </c>
      <c r="AB21" s="97">
        <v>76721.059999999983</v>
      </c>
      <c r="AC21" s="97">
        <v>26518.39</v>
      </c>
      <c r="AD21" s="97">
        <v>33647.69</v>
      </c>
      <c r="AE21" s="97">
        <v>51916.740000000005</v>
      </c>
      <c r="AF21" s="97">
        <v>0</v>
      </c>
      <c r="AG21" s="97">
        <v>156394.81000000003</v>
      </c>
      <c r="AH21" s="97">
        <v>32750</v>
      </c>
      <c r="AI21" s="97">
        <v>0</v>
      </c>
      <c r="AJ21" s="97">
        <v>35605</v>
      </c>
      <c r="AK21" s="97">
        <v>37265.020000000004</v>
      </c>
      <c r="AL21" s="97">
        <v>32568.910000000007</v>
      </c>
      <c r="AM21" s="97">
        <v>2697.11</v>
      </c>
      <c r="AN21" s="97">
        <v>97842.68</v>
      </c>
      <c r="AO21" s="97">
        <v>72212.92</v>
      </c>
      <c r="AP21" s="97">
        <v>4810.45</v>
      </c>
    </row>
    <row r="22" spans="1:42" s="96" customFormat="1" ht="12.75" x14ac:dyDescent="0.2">
      <c r="A22" s="96" t="s">
        <v>169</v>
      </c>
      <c r="B22" s="97">
        <v>352119.81</v>
      </c>
      <c r="C22" s="97">
        <v>685028.50000000012</v>
      </c>
      <c r="D22" s="97">
        <v>666191.9099999998</v>
      </c>
      <c r="E22" s="97">
        <v>381760.4</v>
      </c>
      <c r="F22" s="97">
        <v>870678.39999999979</v>
      </c>
      <c r="G22" s="97">
        <v>2150020.6000000006</v>
      </c>
      <c r="H22" s="97">
        <v>1183321.75</v>
      </c>
      <c r="I22" s="97">
        <v>2449165.9700000007</v>
      </c>
      <c r="J22" s="97">
        <f t="shared" si="0"/>
        <v>1590873.8800000001</v>
      </c>
      <c r="K22" s="97">
        <f t="shared" si="1"/>
        <v>2003480.53</v>
      </c>
      <c r="L22" s="97">
        <f t="shared" si="2"/>
        <v>924490.24000000011</v>
      </c>
      <c r="M22" s="97">
        <v>379772.82000000007</v>
      </c>
      <c r="N22" s="97">
        <v>197114.73000000007</v>
      </c>
      <c r="O22" s="97">
        <v>157235.21000000002</v>
      </c>
      <c r="P22" s="97">
        <v>63513.549999999996</v>
      </c>
      <c r="Q22" s="97">
        <v>25792.489999999998</v>
      </c>
      <c r="R22" s="97">
        <v>200092.44999999998</v>
      </c>
      <c r="S22" s="97">
        <v>348606.27</v>
      </c>
      <c r="T22" s="97">
        <v>19366.5</v>
      </c>
      <c r="U22" s="97">
        <v>117871.15000000001</v>
      </c>
      <c r="V22" s="97">
        <v>28411.129999999997</v>
      </c>
      <c r="W22" s="97">
        <v>17867.969999999998</v>
      </c>
      <c r="X22" s="97">
        <v>35229.61</v>
      </c>
      <c r="Y22" s="97">
        <v>455045.66000000003</v>
      </c>
      <c r="Z22" s="97">
        <v>151916.67000000001</v>
      </c>
      <c r="AA22" s="97">
        <v>275006.01000000007</v>
      </c>
      <c r="AB22" s="97">
        <v>60979.1</v>
      </c>
      <c r="AC22" s="97">
        <v>333881.11</v>
      </c>
      <c r="AD22" s="97">
        <v>26594.160000000003</v>
      </c>
      <c r="AE22" s="97">
        <v>139661.13</v>
      </c>
      <c r="AF22" s="97">
        <v>85988.71</v>
      </c>
      <c r="AG22" s="97">
        <v>58283.460000000006</v>
      </c>
      <c r="AH22" s="97">
        <v>68043.090000000011</v>
      </c>
      <c r="AI22" s="97">
        <v>195736.6</v>
      </c>
      <c r="AJ22" s="97">
        <v>152344.82999999999</v>
      </c>
      <c r="AK22" s="97">
        <v>38367.049999999996</v>
      </c>
      <c r="AL22" s="97">
        <v>171076.38000000003</v>
      </c>
      <c r="AM22" s="97">
        <v>170575.1</v>
      </c>
      <c r="AN22" s="97">
        <v>31892.979999999996</v>
      </c>
      <c r="AO22" s="97">
        <v>327271.08</v>
      </c>
      <c r="AP22" s="97">
        <v>185307.65000000005</v>
      </c>
    </row>
    <row r="23" spans="1:42" s="96" customFormat="1" ht="12.75" x14ac:dyDescent="0.2">
      <c r="A23" s="96" t="s">
        <v>170</v>
      </c>
      <c r="B23" s="97">
        <v>4989880.1530000018</v>
      </c>
      <c r="C23" s="97">
        <v>4610231.01</v>
      </c>
      <c r="D23" s="97">
        <v>4170151.8899999992</v>
      </c>
      <c r="E23" s="97">
        <v>4297836.9899999993</v>
      </c>
      <c r="F23" s="97">
        <v>5704198.0100000016</v>
      </c>
      <c r="G23" s="97">
        <v>4940689.72</v>
      </c>
      <c r="H23" s="97">
        <v>5841272.450000003</v>
      </c>
      <c r="I23" s="97">
        <v>4778799.7299999967</v>
      </c>
      <c r="J23" s="97">
        <f t="shared" si="0"/>
        <v>5685099.2199999997</v>
      </c>
      <c r="K23" s="97">
        <f t="shared" si="1"/>
        <v>6123700.4000000004</v>
      </c>
      <c r="L23" s="97">
        <f t="shared" si="2"/>
        <v>3111850.29</v>
      </c>
      <c r="M23" s="97">
        <v>568475.15999999992</v>
      </c>
      <c r="N23" s="97">
        <v>23703.970000000005</v>
      </c>
      <c r="O23" s="97">
        <v>632194.29</v>
      </c>
      <c r="P23" s="97">
        <v>539687.01</v>
      </c>
      <c r="Q23" s="97">
        <v>447733.36</v>
      </c>
      <c r="R23" s="97">
        <v>1766.37</v>
      </c>
      <c r="S23" s="97">
        <v>576700.10000000009</v>
      </c>
      <c r="T23" s="97">
        <v>621039.16999999993</v>
      </c>
      <c r="U23" s="97">
        <v>649563.96000000008</v>
      </c>
      <c r="V23" s="97">
        <v>165741.74000000005</v>
      </c>
      <c r="W23" s="97">
        <v>684986.97999999986</v>
      </c>
      <c r="X23" s="97">
        <v>773507.11</v>
      </c>
      <c r="Y23" s="97">
        <v>723717.27000000014</v>
      </c>
      <c r="Z23" s="97">
        <v>14628.59</v>
      </c>
      <c r="AA23" s="97">
        <v>617626.17999999982</v>
      </c>
      <c r="AB23" s="97">
        <v>612512.24</v>
      </c>
      <c r="AC23" s="97">
        <v>574310.32999999996</v>
      </c>
      <c r="AD23" s="97">
        <v>647509.36</v>
      </c>
      <c r="AE23" s="97">
        <v>91330.229999999981</v>
      </c>
      <c r="AF23" s="97">
        <v>681550.65</v>
      </c>
      <c r="AG23" s="97">
        <v>740999.36999999976</v>
      </c>
      <c r="AH23" s="97">
        <v>722906.65</v>
      </c>
      <c r="AI23" s="97">
        <v>644735.87999999977</v>
      </c>
      <c r="AJ23" s="97">
        <v>51873.65</v>
      </c>
      <c r="AK23" s="97">
        <v>850348.16000000015</v>
      </c>
      <c r="AL23" s="97">
        <v>542604.97</v>
      </c>
      <c r="AM23" s="97">
        <v>4530.46</v>
      </c>
      <c r="AN23" s="97">
        <v>809120.78000000014</v>
      </c>
      <c r="AO23" s="97">
        <v>523431.29</v>
      </c>
      <c r="AP23" s="97">
        <v>381814.63</v>
      </c>
    </row>
    <row r="24" spans="1:42" s="96" customFormat="1" ht="12.75" x14ac:dyDescent="0.2">
      <c r="A24" s="96" t="s">
        <v>171</v>
      </c>
      <c r="B24" s="97">
        <v>109271.46000000002</v>
      </c>
      <c r="C24" s="97">
        <v>137653.91000000003</v>
      </c>
      <c r="D24" s="97">
        <v>223354.38999999998</v>
      </c>
      <c r="E24" s="97">
        <v>169088.63999999998</v>
      </c>
      <c r="F24" s="97">
        <v>197651.34999999992</v>
      </c>
      <c r="G24" s="97">
        <v>233301.18500000008</v>
      </c>
      <c r="H24" s="97">
        <v>15140.839999999997</v>
      </c>
      <c r="I24" s="97">
        <v>191564.19000000012</v>
      </c>
      <c r="J24" s="97">
        <f t="shared" si="0"/>
        <v>117514.28000000001</v>
      </c>
      <c r="K24" s="97">
        <f t="shared" si="1"/>
        <v>413442.18999999994</v>
      </c>
      <c r="L24" s="97">
        <f t="shared" si="2"/>
        <v>27363.350000000002</v>
      </c>
      <c r="M24" s="97">
        <v>7731.03</v>
      </c>
      <c r="N24" s="97">
        <v>23462.42</v>
      </c>
      <c r="O24" s="97">
        <v>4666.6000000000004</v>
      </c>
      <c r="P24" s="97">
        <v>14237.690000000002</v>
      </c>
      <c r="Q24" s="97">
        <v>41460.900000000009</v>
      </c>
      <c r="R24" s="97">
        <v>8381.989999999998</v>
      </c>
      <c r="S24" s="97">
        <v>10782.28</v>
      </c>
      <c r="T24" s="97">
        <v>0</v>
      </c>
      <c r="U24" s="97">
        <v>570.16000000000008</v>
      </c>
      <c r="V24" s="97">
        <v>123.02000000000001</v>
      </c>
      <c r="W24" s="97">
        <v>0</v>
      </c>
      <c r="X24" s="97">
        <v>6098.19</v>
      </c>
      <c r="Y24" s="97">
        <v>52043.530000000006</v>
      </c>
      <c r="Z24" s="97">
        <v>133665.04000000004</v>
      </c>
      <c r="AA24" s="97">
        <v>1174.1199999999999</v>
      </c>
      <c r="AB24" s="97">
        <v>535.01</v>
      </c>
      <c r="AC24" s="97">
        <v>3597.31</v>
      </c>
      <c r="AD24" s="97">
        <v>322</v>
      </c>
      <c r="AE24" s="97">
        <v>180817.80999999994</v>
      </c>
      <c r="AF24" s="97">
        <v>0</v>
      </c>
      <c r="AG24" s="97">
        <v>156.43</v>
      </c>
      <c r="AH24" s="97">
        <v>3308.83</v>
      </c>
      <c r="AI24" s="97">
        <v>0</v>
      </c>
      <c r="AJ24" s="97">
        <v>37822.110000000015</v>
      </c>
      <c r="AK24" s="97">
        <v>389.02</v>
      </c>
      <c r="AL24" s="97">
        <v>14166.160000000002</v>
      </c>
      <c r="AM24" s="97">
        <v>0</v>
      </c>
      <c r="AN24" s="97">
        <v>11787.84</v>
      </c>
      <c r="AO24" s="97">
        <v>270.73</v>
      </c>
      <c r="AP24" s="97">
        <v>749.6</v>
      </c>
    </row>
    <row r="25" spans="1:42" s="96" customFormat="1" ht="12.75" x14ac:dyDescent="0.2">
      <c r="A25" s="96" t="s">
        <v>172</v>
      </c>
      <c r="B25" s="97">
        <v>190265.11000000013</v>
      </c>
      <c r="C25" s="97">
        <v>272129.81999999989</v>
      </c>
      <c r="D25" s="97">
        <v>120592.04</v>
      </c>
      <c r="E25" s="97">
        <v>190628</v>
      </c>
      <c r="F25" s="97">
        <v>138865.91999999998</v>
      </c>
      <c r="G25" s="97">
        <v>179286.96</v>
      </c>
      <c r="H25" s="97">
        <v>271859.9900000004</v>
      </c>
      <c r="I25" s="97">
        <v>260012.75999999975</v>
      </c>
      <c r="J25" s="97">
        <f t="shared" si="0"/>
        <v>230293.88000000003</v>
      </c>
      <c r="K25" s="97">
        <f t="shared" si="1"/>
        <v>345630.47000000003</v>
      </c>
      <c r="L25" s="97">
        <f t="shared" si="2"/>
        <v>228530.40000000002</v>
      </c>
      <c r="M25" s="97">
        <v>8548.6</v>
      </c>
      <c r="N25" s="97">
        <v>25761.199999999993</v>
      </c>
      <c r="O25" s="97">
        <v>36653.670000000006</v>
      </c>
      <c r="P25" s="97">
        <v>4760.74</v>
      </c>
      <c r="Q25" s="97">
        <v>34607.67</v>
      </c>
      <c r="R25" s="97">
        <v>26716.770000000004</v>
      </c>
      <c r="S25" s="97">
        <v>2262.6</v>
      </c>
      <c r="T25" s="97">
        <v>3473.08</v>
      </c>
      <c r="U25" s="97">
        <v>13671.119999999999</v>
      </c>
      <c r="V25" s="97">
        <v>66661.39</v>
      </c>
      <c r="W25" s="97">
        <v>6373.76</v>
      </c>
      <c r="X25" s="97">
        <v>803.28</v>
      </c>
      <c r="Y25" s="97">
        <v>26400.1</v>
      </c>
      <c r="Z25" s="97">
        <v>18584.919999999995</v>
      </c>
      <c r="AA25" s="97">
        <v>20868.439999999999</v>
      </c>
      <c r="AB25" s="97">
        <v>76918.659999999989</v>
      </c>
      <c r="AC25" s="97">
        <v>17192.739999999998</v>
      </c>
      <c r="AD25" s="97">
        <v>11376.880000000003</v>
      </c>
      <c r="AE25" s="97">
        <v>45809.969999999994</v>
      </c>
      <c r="AF25" s="97">
        <v>28121.360000000004</v>
      </c>
      <c r="AG25" s="97">
        <v>19482.009999999995</v>
      </c>
      <c r="AH25" s="97">
        <v>47410.500000000022</v>
      </c>
      <c r="AI25" s="97">
        <v>3135.2500000000005</v>
      </c>
      <c r="AJ25" s="97">
        <v>30329.639999999996</v>
      </c>
      <c r="AK25" s="97">
        <v>5696.23</v>
      </c>
      <c r="AL25" s="97">
        <v>54199.150000000009</v>
      </c>
      <c r="AM25" s="97">
        <v>940.31</v>
      </c>
      <c r="AN25" s="97">
        <v>8743.6699999999964</v>
      </c>
      <c r="AO25" s="97">
        <v>144363.55000000005</v>
      </c>
      <c r="AP25" s="97">
        <v>14587.489999999996</v>
      </c>
    </row>
    <row r="26" spans="1:42" s="96" customFormat="1" ht="12.75" x14ac:dyDescent="0.2">
      <c r="A26" s="96" t="s">
        <v>173</v>
      </c>
      <c r="B26" s="97">
        <v>166830.68999999992</v>
      </c>
      <c r="C26" s="97">
        <v>211584.16000000038</v>
      </c>
      <c r="D26" s="97">
        <v>136365.56999999995</v>
      </c>
      <c r="E26" s="97">
        <v>170552.11000000007</v>
      </c>
      <c r="F26" s="97">
        <v>56454.939999999995</v>
      </c>
      <c r="G26" s="97">
        <v>93448.899999999965</v>
      </c>
      <c r="H26" s="97">
        <v>174005.55000000005</v>
      </c>
      <c r="I26" s="97">
        <v>357373.05000000028</v>
      </c>
      <c r="J26" s="97">
        <f t="shared" si="0"/>
        <v>121620.6</v>
      </c>
      <c r="K26" s="97">
        <f t="shared" si="1"/>
        <v>287923.17</v>
      </c>
      <c r="L26" s="97">
        <f t="shared" si="2"/>
        <v>55434.720000000008</v>
      </c>
      <c r="M26" s="97">
        <v>11454.369999999997</v>
      </c>
      <c r="N26" s="97">
        <v>7305.6699999999992</v>
      </c>
      <c r="O26" s="97">
        <v>29177.58</v>
      </c>
      <c r="P26" s="97">
        <v>1594.05</v>
      </c>
      <c r="Q26" s="97">
        <v>9462.5700000000015</v>
      </c>
      <c r="R26" s="97">
        <v>3224.04</v>
      </c>
      <c r="S26" s="97">
        <v>3459.51</v>
      </c>
      <c r="T26" s="97">
        <v>6847.19</v>
      </c>
      <c r="U26" s="97">
        <v>13004.130000000001</v>
      </c>
      <c r="V26" s="97">
        <v>7400.4400000000014</v>
      </c>
      <c r="W26" s="97">
        <v>14711.359999999997</v>
      </c>
      <c r="X26" s="97">
        <v>13979.689999999999</v>
      </c>
      <c r="Y26" s="97">
        <v>17302.02</v>
      </c>
      <c r="Z26" s="97">
        <v>68808.41</v>
      </c>
      <c r="AA26" s="97">
        <v>4126.32</v>
      </c>
      <c r="AB26" s="97">
        <v>30404.839999999989</v>
      </c>
      <c r="AC26" s="97">
        <v>8787.3000000000011</v>
      </c>
      <c r="AD26" s="97">
        <v>8188.1800000000012</v>
      </c>
      <c r="AE26" s="97">
        <v>20283.529999999995</v>
      </c>
      <c r="AF26" s="97">
        <v>24122.920000000006</v>
      </c>
      <c r="AG26" s="97">
        <v>37483.709999999992</v>
      </c>
      <c r="AH26" s="97">
        <v>10491.400000000001</v>
      </c>
      <c r="AI26" s="97">
        <v>32338.41</v>
      </c>
      <c r="AJ26" s="97">
        <v>25586.129999999997</v>
      </c>
      <c r="AK26" s="97">
        <v>563.22</v>
      </c>
      <c r="AL26" s="97">
        <v>5772.8600000000006</v>
      </c>
      <c r="AM26" s="97">
        <v>6681.52</v>
      </c>
      <c r="AN26" s="97">
        <v>2139.61</v>
      </c>
      <c r="AO26" s="97">
        <v>26893.890000000007</v>
      </c>
      <c r="AP26" s="97">
        <v>13383.620000000003</v>
      </c>
    </row>
    <row r="27" spans="1:42" s="96" customFormat="1" ht="12.75" x14ac:dyDescent="0.2">
      <c r="A27" s="96" t="s">
        <v>174</v>
      </c>
      <c r="B27" s="97">
        <v>1363909.7000000023</v>
      </c>
      <c r="C27" s="97">
        <v>874802.00000000058</v>
      </c>
      <c r="D27" s="97">
        <v>951593.43000000052</v>
      </c>
      <c r="E27" s="97">
        <v>982393.69000000029</v>
      </c>
      <c r="F27" s="97">
        <v>954254.70000000054</v>
      </c>
      <c r="G27" s="97">
        <v>1096616.7900000007</v>
      </c>
      <c r="H27" s="97">
        <v>1971295.6800000006</v>
      </c>
      <c r="I27" s="97">
        <v>1840340.3499999992</v>
      </c>
      <c r="J27" s="97">
        <f t="shared" si="0"/>
        <v>1999700.3699999999</v>
      </c>
      <c r="K27" s="97">
        <f t="shared" si="1"/>
        <v>2327839.3000000003</v>
      </c>
      <c r="L27" s="97">
        <f t="shared" si="2"/>
        <v>1150656.3499999999</v>
      </c>
      <c r="M27" s="97">
        <v>249177.18999999997</v>
      </c>
      <c r="N27" s="97">
        <v>198088.19</v>
      </c>
      <c r="O27" s="97">
        <v>284001.64</v>
      </c>
      <c r="P27" s="97">
        <v>92011.25999999998</v>
      </c>
      <c r="Q27" s="97">
        <v>186189.76000000007</v>
      </c>
      <c r="R27" s="97">
        <v>141754.27999999997</v>
      </c>
      <c r="S27" s="97">
        <v>79880.66</v>
      </c>
      <c r="T27" s="97">
        <v>353095.72</v>
      </c>
      <c r="U27" s="97">
        <v>131141.68</v>
      </c>
      <c r="V27" s="97">
        <v>59242.920000000013</v>
      </c>
      <c r="W27" s="97">
        <v>67593.23</v>
      </c>
      <c r="X27" s="97">
        <v>157523.84</v>
      </c>
      <c r="Y27" s="97">
        <v>438913.48999999993</v>
      </c>
      <c r="Z27" s="97">
        <v>189756.55000000002</v>
      </c>
      <c r="AA27" s="97">
        <v>190392.14</v>
      </c>
      <c r="AB27" s="97">
        <v>454715.57000000007</v>
      </c>
      <c r="AC27" s="97">
        <v>102676.87</v>
      </c>
      <c r="AD27" s="97">
        <v>21353.74</v>
      </c>
      <c r="AE27" s="97">
        <v>181319.73</v>
      </c>
      <c r="AF27" s="97">
        <v>167105.71</v>
      </c>
      <c r="AG27" s="97">
        <v>179195.76999999996</v>
      </c>
      <c r="AH27" s="97">
        <v>83311.850000000006</v>
      </c>
      <c r="AI27" s="97">
        <v>105084.95000000001</v>
      </c>
      <c r="AJ27" s="97">
        <v>214012.92999999996</v>
      </c>
      <c r="AK27" s="97">
        <v>138166.41999999998</v>
      </c>
      <c r="AL27" s="97">
        <v>162954.81999999998</v>
      </c>
      <c r="AM27" s="97">
        <v>125059.45999999998</v>
      </c>
      <c r="AN27" s="97">
        <v>307114.18</v>
      </c>
      <c r="AO27" s="97">
        <v>253246.24</v>
      </c>
      <c r="AP27" s="97">
        <v>164115.23000000004</v>
      </c>
    </row>
    <row r="28" spans="1:42" s="96" customFormat="1" ht="12.75" x14ac:dyDescent="0.2">
      <c r="A28" s="96" t="s">
        <v>175</v>
      </c>
      <c r="B28" s="97">
        <v>107304.18</v>
      </c>
      <c r="C28" s="97">
        <v>52502.64</v>
      </c>
      <c r="D28" s="97">
        <v>90254.729999999967</v>
      </c>
      <c r="E28" s="97">
        <v>41305.19</v>
      </c>
      <c r="F28" s="97">
        <v>52532.429999999978</v>
      </c>
      <c r="G28" s="97">
        <v>209792.71999999991</v>
      </c>
      <c r="H28" s="97">
        <v>212333.71000000002</v>
      </c>
      <c r="I28" s="97">
        <v>368781.81000000011</v>
      </c>
      <c r="J28" s="97">
        <f t="shared" si="0"/>
        <v>397679.85000000003</v>
      </c>
      <c r="K28" s="97">
        <f t="shared" si="1"/>
        <v>346250.69000000006</v>
      </c>
      <c r="L28" s="97">
        <f t="shared" si="2"/>
        <v>31351.61</v>
      </c>
      <c r="M28" s="97">
        <v>49648.399999999994</v>
      </c>
      <c r="N28" s="97">
        <v>5296.18</v>
      </c>
      <c r="O28" s="97">
        <v>46072.700000000004</v>
      </c>
      <c r="P28" s="97">
        <v>810.89</v>
      </c>
      <c r="Q28" s="97">
        <v>274.72000000000003</v>
      </c>
      <c r="R28" s="97">
        <v>75643.48</v>
      </c>
      <c r="S28" s="97">
        <v>9630.5400000000009</v>
      </c>
      <c r="T28" s="97">
        <v>8805.6500000000015</v>
      </c>
      <c r="U28" s="97">
        <v>1155.46</v>
      </c>
      <c r="V28" s="97">
        <v>75267.87000000001</v>
      </c>
      <c r="W28" s="97">
        <v>117701.91</v>
      </c>
      <c r="X28" s="97">
        <v>7372.05</v>
      </c>
      <c r="Y28" s="97">
        <v>330.92</v>
      </c>
      <c r="Z28" s="97">
        <v>15886.01</v>
      </c>
      <c r="AA28" s="97">
        <v>115971.51</v>
      </c>
      <c r="AB28" s="97">
        <v>0</v>
      </c>
      <c r="AC28" s="97">
        <v>283.39</v>
      </c>
      <c r="AD28" s="97">
        <v>0</v>
      </c>
      <c r="AE28" s="97">
        <v>87267.03</v>
      </c>
      <c r="AF28" s="97">
        <v>117387.24</v>
      </c>
      <c r="AG28" s="97">
        <v>6030.42</v>
      </c>
      <c r="AH28" s="97">
        <v>49.21</v>
      </c>
      <c r="AI28" s="97">
        <v>2680.95</v>
      </c>
      <c r="AJ28" s="97">
        <v>364.01</v>
      </c>
      <c r="AK28" s="97">
        <v>0</v>
      </c>
      <c r="AL28" s="97">
        <v>0</v>
      </c>
      <c r="AM28" s="97">
        <v>0</v>
      </c>
      <c r="AN28" s="97">
        <v>28166.89</v>
      </c>
      <c r="AO28" s="97">
        <v>667.11</v>
      </c>
      <c r="AP28" s="97">
        <v>2517.6099999999997</v>
      </c>
    </row>
    <row r="29" spans="1:42" s="96" customFormat="1" ht="12.75" x14ac:dyDescent="0.2">
      <c r="A29" s="96" t="s">
        <v>176</v>
      </c>
      <c r="B29" s="97">
        <v>207330.31000000003</v>
      </c>
      <c r="C29" s="97">
        <v>194467.40000000005</v>
      </c>
      <c r="D29" s="97">
        <v>136840.48000000001</v>
      </c>
      <c r="E29" s="97">
        <v>169800.25999999983</v>
      </c>
      <c r="F29" s="97">
        <v>235996.18000000011</v>
      </c>
      <c r="G29" s="97">
        <v>197999.00000000015</v>
      </c>
      <c r="H29" s="97">
        <v>244679.91000000018</v>
      </c>
      <c r="I29" s="97">
        <v>320567.76999999979</v>
      </c>
      <c r="J29" s="97">
        <f t="shared" si="0"/>
        <v>295937.24999999994</v>
      </c>
      <c r="K29" s="97">
        <f t="shared" si="1"/>
        <v>467053.52999999997</v>
      </c>
      <c r="L29" s="97">
        <f t="shared" si="2"/>
        <v>117438.23000000005</v>
      </c>
      <c r="M29" s="97">
        <v>16832.54</v>
      </c>
      <c r="N29" s="97">
        <v>7853.0399999999991</v>
      </c>
      <c r="O29" s="97">
        <v>26864.739999999998</v>
      </c>
      <c r="P29" s="97">
        <v>16172.550000000001</v>
      </c>
      <c r="Q29" s="97">
        <v>10164.619999999997</v>
      </c>
      <c r="R29" s="97">
        <v>56622.68</v>
      </c>
      <c r="S29" s="97">
        <v>11572.869999999997</v>
      </c>
      <c r="T29" s="97">
        <v>13582.730000000001</v>
      </c>
      <c r="U29" s="97">
        <v>38382.499999999971</v>
      </c>
      <c r="V29" s="97">
        <v>44518.740000000005</v>
      </c>
      <c r="W29" s="97">
        <v>36556.319999999992</v>
      </c>
      <c r="X29" s="97">
        <v>16813.920000000002</v>
      </c>
      <c r="Y29" s="97">
        <v>20747.509999999998</v>
      </c>
      <c r="Z29" s="97">
        <v>12998.93</v>
      </c>
      <c r="AA29" s="97">
        <v>69103.439999999973</v>
      </c>
      <c r="AB29" s="97">
        <v>57399.960000000014</v>
      </c>
      <c r="AC29" s="97">
        <v>19513.690000000002</v>
      </c>
      <c r="AD29" s="97">
        <v>11379.249999999996</v>
      </c>
      <c r="AE29" s="97">
        <v>77838.380000000063</v>
      </c>
      <c r="AF29" s="97">
        <v>25383.599999999999</v>
      </c>
      <c r="AG29" s="97">
        <v>78714.58</v>
      </c>
      <c r="AH29" s="97">
        <v>62344.579999999944</v>
      </c>
      <c r="AI29" s="97">
        <v>19930.510000000002</v>
      </c>
      <c r="AJ29" s="97">
        <v>11699.099999999999</v>
      </c>
      <c r="AK29" s="97">
        <v>30127.420000000006</v>
      </c>
      <c r="AL29" s="97">
        <v>6586.1100000000006</v>
      </c>
      <c r="AM29" s="97">
        <v>3031.84</v>
      </c>
      <c r="AN29" s="97">
        <v>43097.380000000012</v>
      </c>
      <c r="AO29" s="97">
        <v>16575.629999999997</v>
      </c>
      <c r="AP29" s="97">
        <v>18019.850000000017</v>
      </c>
    </row>
    <row r="30" spans="1:42" s="96" customFormat="1" ht="12.75" x14ac:dyDescent="0.2">
      <c r="A30" s="96" t="s">
        <v>177</v>
      </c>
      <c r="B30" s="97">
        <v>74018.73000000004</v>
      </c>
      <c r="C30" s="97">
        <v>35842.570000000014</v>
      </c>
      <c r="D30" s="97">
        <v>61445.800000000017</v>
      </c>
      <c r="E30" s="97">
        <v>60643.759999999995</v>
      </c>
      <c r="F30" s="97">
        <v>53497.560000000005</v>
      </c>
      <c r="G30" s="97">
        <v>125200.59999999992</v>
      </c>
      <c r="H30" s="97">
        <v>62865.729999999989</v>
      </c>
      <c r="I30" s="97">
        <v>100451.09000000001</v>
      </c>
      <c r="J30" s="97">
        <f t="shared" si="0"/>
        <v>84811.57</v>
      </c>
      <c r="K30" s="97">
        <f t="shared" si="1"/>
        <v>170763.6</v>
      </c>
      <c r="L30" s="97">
        <f t="shared" si="2"/>
        <v>64850.35</v>
      </c>
      <c r="M30" s="97">
        <v>9025.18</v>
      </c>
      <c r="N30" s="97">
        <v>862.5</v>
      </c>
      <c r="O30" s="97">
        <v>5778.2900000000009</v>
      </c>
      <c r="P30" s="97">
        <v>1940.9099999999999</v>
      </c>
      <c r="Q30" s="97">
        <v>7566.18</v>
      </c>
      <c r="R30" s="97">
        <v>26175.760000000002</v>
      </c>
      <c r="S30" s="97">
        <v>12362.58</v>
      </c>
      <c r="T30" s="97">
        <v>1332.48</v>
      </c>
      <c r="U30" s="97">
        <v>5652.7999999999993</v>
      </c>
      <c r="V30" s="97">
        <v>9001.6099999999951</v>
      </c>
      <c r="W30" s="97">
        <v>3042.6800000000003</v>
      </c>
      <c r="X30" s="97">
        <v>2070.6</v>
      </c>
      <c r="Y30" s="97">
        <v>3548.52</v>
      </c>
      <c r="Z30" s="97">
        <v>1006.3499999999999</v>
      </c>
      <c r="AA30" s="97">
        <v>30250.609999999997</v>
      </c>
      <c r="AB30" s="97">
        <v>18982.169999999998</v>
      </c>
      <c r="AC30" s="97">
        <v>5041.2199999999993</v>
      </c>
      <c r="AD30" s="97">
        <v>17860.439999999999</v>
      </c>
      <c r="AE30" s="97">
        <v>43490.330000000009</v>
      </c>
      <c r="AF30" s="97">
        <v>15928.980000000001</v>
      </c>
      <c r="AG30" s="97">
        <v>10987.999999999998</v>
      </c>
      <c r="AH30" s="97">
        <v>13582.770000000002</v>
      </c>
      <c r="AI30" s="97">
        <v>6572.2799999999988</v>
      </c>
      <c r="AJ30" s="97">
        <v>3511.9300000000003</v>
      </c>
      <c r="AK30" s="97">
        <v>2807.0299999999997</v>
      </c>
      <c r="AL30" s="97">
        <v>28820.490000000005</v>
      </c>
      <c r="AM30" s="97">
        <v>0</v>
      </c>
      <c r="AN30" s="97">
        <v>5995.0899999999992</v>
      </c>
      <c r="AO30" s="97">
        <v>2606.92</v>
      </c>
      <c r="AP30" s="97">
        <v>24620.82</v>
      </c>
    </row>
    <row r="31" spans="1:42" s="96" customFormat="1" ht="12.75" x14ac:dyDescent="0.2">
      <c r="A31" s="96" t="s">
        <v>178</v>
      </c>
      <c r="B31" s="97">
        <v>50904.630000000005</v>
      </c>
      <c r="C31" s="97">
        <v>138786.02000000002</v>
      </c>
      <c r="D31" s="97">
        <v>55822.299999999974</v>
      </c>
      <c r="E31" s="97">
        <v>107795.31999999999</v>
      </c>
      <c r="F31" s="97">
        <v>118004.17999999998</v>
      </c>
      <c r="G31" s="97">
        <v>143653.56000000006</v>
      </c>
      <c r="H31" s="97">
        <v>285734.52000000008</v>
      </c>
      <c r="I31" s="97">
        <v>449929.48000000056</v>
      </c>
      <c r="J31" s="97">
        <f t="shared" si="0"/>
        <v>464699.43</v>
      </c>
      <c r="K31" s="97">
        <f t="shared" si="1"/>
        <v>1309603.8700000001</v>
      </c>
      <c r="L31" s="97">
        <f t="shared" si="2"/>
        <v>158216.13999999998</v>
      </c>
      <c r="M31" s="97">
        <v>19803.86</v>
      </c>
      <c r="N31" s="97">
        <v>57574.32</v>
      </c>
      <c r="O31" s="97">
        <v>44531.48000000001</v>
      </c>
      <c r="P31" s="97">
        <v>26687.919999999998</v>
      </c>
      <c r="Q31" s="97">
        <v>19460.37</v>
      </c>
      <c r="R31" s="97">
        <v>49269.499999999993</v>
      </c>
      <c r="S31" s="97">
        <v>48662.43</v>
      </c>
      <c r="T31" s="97">
        <v>14732.7</v>
      </c>
      <c r="U31" s="97">
        <v>42834.11</v>
      </c>
      <c r="V31" s="97">
        <v>47776.059999999983</v>
      </c>
      <c r="W31" s="97">
        <v>82841.479999999967</v>
      </c>
      <c r="X31" s="97">
        <v>10525.2</v>
      </c>
      <c r="Y31" s="97">
        <v>57189.61</v>
      </c>
      <c r="Z31" s="97">
        <v>47023.05</v>
      </c>
      <c r="AA31" s="97">
        <v>26892.489999999994</v>
      </c>
      <c r="AB31" s="97">
        <v>46620.82</v>
      </c>
      <c r="AC31" s="97">
        <v>27814.51</v>
      </c>
      <c r="AD31" s="97">
        <v>5094.87</v>
      </c>
      <c r="AE31" s="97">
        <v>6804.84</v>
      </c>
      <c r="AF31" s="97">
        <v>962193.73</v>
      </c>
      <c r="AG31" s="97">
        <v>7630.6</v>
      </c>
      <c r="AH31" s="97">
        <v>81424.35000000002</v>
      </c>
      <c r="AI31" s="97">
        <v>21603.78</v>
      </c>
      <c r="AJ31" s="97">
        <v>19311.22</v>
      </c>
      <c r="AK31" s="97">
        <v>41663.279999999999</v>
      </c>
      <c r="AL31" s="97">
        <v>49446.74</v>
      </c>
      <c r="AM31" s="97">
        <v>5234.12</v>
      </c>
      <c r="AN31" s="97">
        <v>27690.380000000005</v>
      </c>
      <c r="AO31" s="97">
        <v>17616.400000000001</v>
      </c>
      <c r="AP31" s="97">
        <v>16565.22</v>
      </c>
    </row>
    <row r="32" spans="1:42" s="96" customFormat="1" ht="12.75" x14ac:dyDescent="0.2">
      <c r="A32" s="96" t="s">
        <v>179</v>
      </c>
      <c r="B32" s="97">
        <v>73450.069999999963</v>
      </c>
      <c r="C32" s="97">
        <v>106333.98</v>
      </c>
      <c r="D32" s="97">
        <v>51503.89999999998</v>
      </c>
      <c r="E32" s="97">
        <v>68637.629999999961</v>
      </c>
      <c r="F32" s="97">
        <v>153429.77999999991</v>
      </c>
      <c r="G32" s="97">
        <v>168123.99999999994</v>
      </c>
      <c r="H32" s="97">
        <v>283009.4800000001</v>
      </c>
      <c r="I32" s="97">
        <v>211308.78000000006</v>
      </c>
      <c r="J32" s="97">
        <f t="shared" si="0"/>
        <v>159657.79999999996</v>
      </c>
      <c r="K32" s="97">
        <f t="shared" si="1"/>
        <v>318577.86999999994</v>
      </c>
      <c r="L32" s="97">
        <f t="shared" si="2"/>
        <v>52201.67</v>
      </c>
      <c r="M32" s="97">
        <v>54693.83</v>
      </c>
      <c r="N32" s="97">
        <v>22295.37</v>
      </c>
      <c r="O32" s="97">
        <v>17401.18</v>
      </c>
      <c r="P32" s="97">
        <v>1454.43</v>
      </c>
      <c r="Q32" s="97">
        <v>16841.270000000004</v>
      </c>
      <c r="R32" s="97">
        <v>8010.9499999999989</v>
      </c>
      <c r="S32" s="97">
        <v>11729.8</v>
      </c>
      <c r="T32" s="97">
        <v>84.99</v>
      </c>
      <c r="U32" s="97">
        <v>7314.1099999999988</v>
      </c>
      <c r="V32" s="97">
        <v>3334.46</v>
      </c>
      <c r="W32" s="97">
        <v>3622.7800000000007</v>
      </c>
      <c r="X32" s="97">
        <v>12874.629999999997</v>
      </c>
      <c r="Y32" s="97">
        <v>100654.26</v>
      </c>
      <c r="Z32" s="97">
        <v>17825.68</v>
      </c>
      <c r="AA32" s="97">
        <v>16900.759999999998</v>
      </c>
      <c r="AB32" s="97">
        <v>29963.210000000003</v>
      </c>
      <c r="AC32" s="97">
        <v>14802.889999999998</v>
      </c>
      <c r="AD32" s="97">
        <v>4081.23</v>
      </c>
      <c r="AE32" s="97">
        <v>27750.989999999998</v>
      </c>
      <c r="AF32" s="97">
        <v>13310.97</v>
      </c>
      <c r="AG32" s="97">
        <v>8181.2100000000009</v>
      </c>
      <c r="AH32" s="97">
        <v>68895.760000000009</v>
      </c>
      <c r="AI32" s="97">
        <v>7465.300000000002</v>
      </c>
      <c r="AJ32" s="97">
        <v>8745.61</v>
      </c>
      <c r="AK32" s="97">
        <v>4772.3200000000006</v>
      </c>
      <c r="AL32" s="97">
        <v>26671.629999999997</v>
      </c>
      <c r="AM32" s="97">
        <v>0</v>
      </c>
      <c r="AN32" s="97">
        <v>2471.62</v>
      </c>
      <c r="AO32" s="97">
        <v>15402.150000000001</v>
      </c>
      <c r="AP32" s="97">
        <v>2883.95</v>
      </c>
    </row>
    <row r="33" spans="1:42" s="96" customFormat="1" ht="12.75" x14ac:dyDescent="0.2">
      <c r="A33" s="96" t="s">
        <v>180</v>
      </c>
      <c r="B33" s="97">
        <v>40710.01999999999</v>
      </c>
      <c r="C33" s="97">
        <v>50140.97</v>
      </c>
      <c r="D33" s="97">
        <v>30913.34</v>
      </c>
      <c r="E33" s="97">
        <v>118566.91999999995</v>
      </c>
      <c r="F33" s="97">
        <v>53768.17000000002</v>
      </c>
      <c r="G33" s="97">
        <v>64069.660000000011</v>
      </c>
      <c r="H33" s="97">
        <v>116870.20999999998</v>
      </c>
      <c r="I33" s="97">
        <v>105059.39</v>
      </c>
      <c r="J33" s="97">
        <f t="shared" si="0"/>
        <v>43199.460000000006</v>
      </c>
      <c r="K33" s="97">
        <f t="shared" si="1"/>
        <v>111899.59</v>
      </c>
      <c r="L33" s="97">
        <f t="shared" si="2"/>
        <v>22996.68</v>
      </c>
      <c r="M33" s="97">
        <v>1503.9999999999998</v>
      </c>
      <c r="N33" s="97">
        <v>3579.3999999999996</v>
      </c>
      <c r="O33" s="97">
        <v>8180.49</v>
      </c>
      <c r="P33" s="97">
        <v>9722.09</v>
      </c>
      <c r="Q33" s="97">
        <v>2985.95</v>
      </c>
      <c r="R33" s="97">
        <v>1519.8799999999999</v>
      </c>
      <c r="S33" s="97">
        <v>412.49</v>
      </c>
      <c r="T33" s="97">
        <v>2615.6599999999994</v>
      </c>
      <c r="U33" s="97">
        <v>2917.1699999999996</v>
      </c>
      <c r="V33" s="97">
        <v>5684.9000000000005</v>
      </c>
      <c r="W33" s="97">
        <v>3680.4799999999996</v>
      </c>
      <c r="X33" s="97">
        <v>396.95</v>
      </c>
      <c r="Y33" s="97">
        <v>2732.7299999999996</v>
      </c>
      <c r="Z33" s="97">
        <v>1499.96</v>
      </c>
      <c r="AA33" s="97">
        <v>408.61</v>
      </c>
      <c r="AB33" s="97">
        <v>3079.5099999999998</v>
      </c>
      <c r="AC33" s="97">
        <v>8414.08</v>
      </c>
      <c r="AD33" s="97">
        <v>1669.64</v>
      </c>
      <c r="AE33" s="97">
        <v>79679.5</v>
      </c>
      <c r="AF33" s="97">
        <v>6294.1299999999992</v>
      </c>
      <c r="AG33" s="97">
        <v>3090.0199999999995</v>
      </c>
      <c r="AH33" s="97">
        <v>1654.0100000000002</v>
      </c>
      <c r="AI33" s="97">
        <v>2068.12</v>
      </c>
      <c r="AJ33" s="97">
        <v>1309.28</v>
      </c>
      <c r="AK33" s="97">
        <v>543.03</v>
      </c>
      <c r="AL33" s="97">
        <v>6651.6599999999989</v>
      </c>
      <c r="AM33" s="97">
        <v>0</v>
      </c>
      <c r="AN33" s="97">
        <v>8490.48</v>
      </c>
      <c r="AO33" s="97">
        <v>4124.47</v>
      </c>
      <c r="AP33" s="97">
        <v>3187.0399999999991</v>
      </c>
    </row>
    <row r="34" spans="1:42" s="96" customFormat="1" ht="12.75" x14ac:dyDescent="0.2">
      <c r="A34" s="96" t="s">
        <v>181</v>
      </c>
      <c r="B34" s="97">
        <v>1615477.4799999984</v>
      </c>
      <c r="C34" s="97">
        <v>1482999.1700000013</v>
      </c>
      <c r="D34" s="97">
        <v>1179657.6599999992</v>
      </c>
      <c r="E34" s="97">
        <v>1778569.4899999974</v>
      </c>
      <c r="F34" s="97">
        <v>2404771.4299999988</v>
      </c>
      <c r="G34" s="97">
        <v>1855591.5800000031</v>
      </c>
      <c r="H34" s="97">
        <v>2526938.2499999949</v>
      </c>
      <c r="I34" s="97">
        <v>2370025.899999998</v>
      </c>
      <c r="J34" s="97">
        <f t="shared" si="0"/>
        <v>1817778.1960000005</v>
      </c>
      <c r="K34" s="97">
        <f t="shared" si="1"/>
        <v>4730797.1800000016</v>
      </c>
      <c r="L34" s="97">
        <f t="shared" si="2"/>
        <v>2936569.1900000004</v>
      </c>
      <c r="M34" s="97">
        <v>231979.40999999997</v>
      </c>
      <c r="N34" s="97">
        <v>95101.259999999966</v>
      </c>
      <c r="O34" s="97">
        <v>278572.22999999992</v>
      </c>
      <c r="P34" s="97">
        <v>198744.62000000011</v>
      </c>
      <c r="Q34" s="97">
        <v>156019.55000000008</v>
      </c>
      <c r="R34" s="97">
        <v>163526.91000000003</v>
      </c>
      <c r="S34" s="97">
        <v>111411.30000000003</v>
      </c>
      <c r="T34" s="97">
        <v>73870.8</v>
      </c>
      <c r="U34" s="97">
        <v>138842.61000000002</v>
      </c>
      <c r="V34" s="97">
        <v>83519.836000000039</v>
      </c>
      <c r="W34" s="97">
        <v>95249.95000000007</v>
      </c>
      <c r="X34" s="97">
        <v>190939.72000000009</v>
      </c>
      <c r="Y34" s="97">
        <v>1979294.3800000004</v>
      </c>
      <c r="Z34" s="97">
        <v>564630.92999999993</v>
      </c>
      <c r="AA34" s="97">
        <v>214732.72000000006</v>
      </c>
      <c r="AB34" s="97">
        <v>252713.16999999998</v>
      </c>
      <c r="AC34" s="97">
        <v>118575.34</v>
      </c>
      <c r="AD34" s="97">
        <v>41084.749999999985</v>
      </c>
      <c r="AE34" s="97">
        <v>525453.96999999974</v>
      </c>
      <c r="AF34" s="97">
        <v>50588.02</v>
      </c>
      <c r="AG34" s="97">
        <v>638318.99000000022</v>
      </c>
      <c r="AH34" s="97">
        <v>138543.40000000008</v>
      </c>
      <c r="AI34" s="97">
        <v>119946.23</v>
      </c>
      <c r="AJ34" s="97">
        <v>86915.280000000013</v>
      </c>
      <c r="AK34" s="97">
        <v>2076628.6800000002</v>
      </c>
      <c r="AL34" s="97">
        <v>157439.59000000005</v>
      </c>
      <c r="AM34" s="97">
        <v>165483.45000000001</v>
      </c>
      <c r="AN34" s="97">
        <v>166552.06000000003</v>
      </c>
      <c r="AO34" s="97">
        <v>118332.65999999995</v>
      </c>
      <c r="AP34" s="97">
        <v>252132.75000000006</v>
      </c>
    </row>
    <row r="35" spans="1:42" s="96" customFormat="1" ht="12.75" x14ac:dyDescent="0.2">
      <c r="A35" s="96" t="s">
        <v>182</v>
      </c>
      <c r="B35" s="97">
        <v>873873.2300000001</v>
      </c>
      <c r="C35" s="97">
        <v>3938855.3599999915</v>
      </c>
      <c r="D35" s="97">
        <v>784939.16000000096</v>
      </c>
      <c r="E35" s="97">
        <v>585749.01000000036</v>
      </c>
      <c r="F35" s="97">
        <v>1975497.6799999995</v>
      </c>
      <c r="G35" s="97">
        <v>22146028.560000006</v>
      </c>
      <c r="H35" s="97">
        <v>2557743.3500000066</v>
      </c>
      <c r="I35" s="97">
        <v>1667289.870000001</v>
      </c>
      <c r="J35" s="97">
        <f t="shared" si="0"/>
        <v>926158.3600000001</v>
      </c>
      <c r="K35" s="97">
        <f t="shared" si="1"/>
        <v>1630009.8499999999</v>
      </c>
      <c r="L35" s="97">
        <f t="shared" si="2"/>
        <v>2045349.23</v>
      </c>
      <c r="M35" s="97">
        <v>100547.73</v>
      </c>
      <c r="N35" s="97">
        <v>22027.860000000004</v>
      </c>
      <c r="O35" s="97">
        <v>159800.21000000008</v>
      </c>
      <c r="P35" s="97">
        <v>150958.94000000003</v>
      </c>
      <c r="Q35" s="97">
        <v>47942.989999999991</v>
      </c>
      <c r="R35" s="97">
        <v>64710.139999999992</v>
      </c>
      <c r="S35" s="97">
        <v>51516.19</v>
      </c>
      <c r="T35" s="97">
        <v>28274.39</v>
      </c>
      <c r="U35" s="97">
        <v>56554.16</v>
      </c>
      <c r="V35" s="97">
        <v>57080.480000000003</v>
      </c>
      <c r="W35" s="97">
        <v>20139.089999999993</v>
      </c>
      <c r="X35" s="97">
        <v>166606.18000000011</v>
      </c>
      <c r="Y35" s="97">
        <v>44118.92</v>
      </c>
      <c r="Z35" s="97">
        <v>75186.349999999977</v>
      </c>
      <c r="AA35" s="97">
        <v>52459.979999999974</v>
      </c>
      <c r="AB35" s="97">
        <v>59371.749999999993</v>
      </c>
      <c r="AC35" s="97">
        <v>28898.37000000001</v>
      </c>
      <c r="AD35" s="97">
        <v>114335.45999999998</v>
      </c>
      <c r="AE35" s="97">
        <v>100372.23999999998</v>
      </c>
      <c r="AF35" s="97">
        <v>165543.21999999994</v>
      </c>
      <c r="AG35" s="97">
        <v>445729.12</v>
      </c>
      <c r="AH35" s="97">
        <v>102141.87000000005</v>
      </c>
      <c r="AI35" s="97">
        <v>202247.96000000002</v>
      </c>
      <c r="AJ35" s="97">
        <v>239604.61000000002</v>
      </c>
      <c r="AK35" s="97">
        <v>320854.28999999998</v>
      </c>
      <c r="AL35" s="97">
        <v>106601.45999999996</v>
      </c>
      <c r="AM35" s="97">
        <v>17489.059999999998</v>
      </c>
      <c r="AN35" s="97">
        <v>1404298.5000000002</v>
      </c>
      <c r="AO35" s="97">
        <v>64698.509999999995</v>
      </c>
      <c r="AP35" s="97">
        <v>131407.41</v>
      </c>
    </row>
    <row r="36" spans="1:42" s="96" customFormat="1" ht="12.75" x14ac:dyDescent="0.2">
      <c r="A36" s="96" t="s">
        <v>183</v>
      </c>
      <c r="B36" s="97">
        <v>931999.74999999977</v>
      </c>
      <c r="C36" s="97">
        <v>650959.63999999932</v>
      </c>
      <c r="D36" s="97">
        <v>678077.69</v>
      </c>
      <c r="E36" s="97">
        <v>1502856.4600000002</v>
      </c>
      <c r="F36" s="97">
        <v>1088777.32</v>
      </c>
      <c r="G36" s="97">
        <v>2273853.7199999997</v>
      </c>
      <c r="H36" s="97">
        <v>2045305.929999999</v>
      </c>
      <c r="I36" s="97">
        <v>2729816.9899999988</v>
      </c>
      <c r="J36" s="97">
        <f t="shared" si="0"/>
        <v>1797244.2309999997</v>
      </c>
      <c r="K36" s="97">
        <f t="shared" si="1"/>
        <v>3747983.5100000002</v>
      </c>
      <c r="L36" s="97">
        <f t="shared" si="2"/>
        <v>1138862.4699999997</v>
      </c>
      <c r="M36" s="97">
        <v>103323.26999999997</v>
      </c>
      <c r="N36" s="97">
        <v>97254.75</v>
      </c>
      <c r="O36" s="97">
        <v>226351.38099999988</v>
      </c>
      <c r="P36" s="97">
        <v>187583.22999999995</v>
      </c>
      <c r="Q36" s="97">
        <v>191658.93000000005</v>
      </c>
      <c r="R36" s="97">
        <v>180715.07</v>
      </c>
      <c r="S36" s="97">
        <v>161681.35</v>
      </c>
      <c r="T36" s="97">
        <v>201161.16999999995</v>
      </c>
      <c r="U36" s="97">
        <v>141968.16999999998</v>
      </c>
      <c r="V36" s="97">
        <v>65738.94</v>
      </c>
      <c r="W36" s="97">
        <v>184003.91999999995</v>
      </c>
      <c r="X36" s="97">
        <v>55804.05000000001</v>
      </c>
      <c r="Y36" s="97">
        <v>831816.77</v>
      </c>
      <c r="Z36" s="97">
        <v>411079.1</v>
      </c>
      <c r="AA36" s="97">
        <v>110936.23999999999</v>
      </c>
      <c r="AB36" s="97">
        <v>871584.85</v>
      </c>
      <c r="AC36" s="97">
        <v>288659.37000000005</v>
      </c>
      <c r="AD36" s="97">
        <v>1174.1200000000001</v>
      </c>
      <c r="AE36" s="97">
        <v>157290.24999999994</v>
      </c>
      <c r="AF36" s="97">
        <v>223806.08000000002</v>
      </c>
      <c r="AG36" s="97">
        <v>99560.689999999988</v>
      </c>
      <c r="AH36" s="97">
        <v>150819.13</v>
      </c>
      <c r="AI36" s="97">
        <v>486323.5300000002</v>
      </c>
      <c r="AJ36" s="97">
        <v>114933.38000000002</v>
      </c>
      <c r="AK36" s="97">
        <v>62794.509999999995</v>
      </c>
      <c r="AL36" s="97">
        <v>300600.09000000003</v>
      </c>
      <c r="AM36" s="97">
        <v>156898.13</v>
      </c>
      <c r="AN36" s="97">
        <v>144148.48999999996</v>
      </c>
      <c r="AO36" s="97">
        <v>269396.78999999986</v>
      </c>
      <c r="AP36" s="97">
        <v>205024.46000000002</v>
      </c>
    </row>
    <row r="37" spans="1:42" s="96" customFormat="1" ht="12.75" x14ac:dyDescent="0.2">
      <c r="A37" s="96" t="s">
        <v>189</v>
      </c>
      <c r="B37" s="97">
        <v>84606.930000000008</v>
      </c>
      <c r="C37" s="97">
        <v>913.25</v>
      </c>
      <c r="D37" s="97">
        <v>6502.0999999999995</v>
      </c>
      <c r="E37" s="97">
        <v>15150.310000000001</v>
      </c>
      <c r="F37" s="97">
        <v>16585.77</v>
      </c>
      <c r="G37" s="97">
        <v>73695.76999999999</v>
      </c>
      <c r="H37" s="97">
        <v>86226.01</v>
      </c>
      <c r="I37" s="97">
        <v>1479.7200000000003</v>
      </c>
      <c r="J37" s="97">
        <f t="shared" si="0"/>
        <v>1040.56</v>
      </c>
      <c r="K37" s="97">
        <f t="shared" si="1"/>
        <v>31624.11</v>
      </c>
      <c r="L37" s="97">
        <f t="shared" si="2"/>
        <v>153540.4</v>
      </c>
      <c r="M37" s="97">
        <v>0</v>
      </c>
      <c r="N37" s="97">
        <v>0</v>
      </c>
      <c r="O37" s="97">
        <v>0</v>
      </c>
      <c r="P37" s="97">
        <v>162.5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7">
        <v>878.06</v>
      </c>
      <c r="Y37" s="97">
        <v>0</v>
      </c>
      <c r="Z37" s="97">
        <v>0</v>
      </c>
      <c r="AA37" s="97">
        <v>27.75</v>
      </c>
      <c r="AB37" s="97">
        <v>190.79</v>
      </c>
      <c r="AC37" s="97">
        <v>0</v>
      </c>
      <c r="AD37" s="97">
        <v>0</v>
      </c>
      <c r="AE37" s="97">
        <v>0</v>
      </c>
      <c r="AF37" s="97">
        <v>117.85</v>
      </c>
      <c r="AG37" s="97">
        <v>185.06</v>
      </c>
      <c r="AH37" s="97">
        <v>219.57</v>
      </c>
      <c r="AI37" s="97">
        <v>30883.09</v>
      </c>
      <c r="AJ37" s="97">
        <v>0</v>
      </c>
      <c r="AK37" s="97">
        <v>0</v>
      </c>
      <c r="AL37" s="97">
        <v>0</v>
      </c>
      <c r="AM37" s="97">
        <v>153406.16</v>
      </c>
      <c r="AN37" s="97">
        <v>0</v>
      </c>
      <c r="AO37" s="97">
        <v>134.24</v>
      </c>
      <c r="AP37" s="97">
        <v>0</v>
      </c>
    </row>
    <row r="38" spans="1:42" s="96" customFormat="1" ht="12.75" x14ac:dyDescent="0.2">
      <c r="A38" s="96" t="s">
        <v>184</v>
      </c>
      <c r="B38" s="97">
        <v>178599.96999999994</v>
      </c>
      <c r="C38" s="97">
        <v>380605.51999999973</v>
      </c>
      <c r="D38" s="97">
        <v>418403.17000000004</v>
      </c>
      <c r="E38" s="97">
        <v>228249.44000000003</v>
      </c>
      <c r="F38" s="97">
        <v>265164.31000000006</v>
      </c>
      <c r="G38" s="97">
        <v>197716.47000000006</v>
      </c>
      <c r="H38" s="97">
        <v>335784.60000000015</v>
      </c>
      <c r="I38" s="97">
        <v>1084908.8499999989</v>
      </c>
      <c r="J38" s="97">
        <f t="shared" si="0"/>
        <v>330386.26000000007</v>
      </c>
      <c r="K38" s="97">
        <f t="shared" si="1"/>
        <v>644713.73999999987</v>
      </c>
      <c r="L38" s="97">
        <f t="shared" si="2"/>
        <v>193909.53</v>
      </c>
      <c r="M38" s="97">
        <v>42538.579999999994</v>
      </c>
      <c r="N38" s="97">
        <v>9736.9</v>
      </c>
      <c r="O38" s="97">
        <v>33821.32</v>
      </c>
      <c r="P38" s="97">
        <v>37673.130000000005</v>
      </c>
      <c r="Q38" s="97">
        <v>45048.080000000009</v>
      </c>
      <c r="R38" s="97">
        <v>69712.830000000016</v>
      </c>
      <c r="S38" s="97">
        <v>5261.93</v>
      </c>
      <c r="T38" s="97">
        <v>9385.4699999999993</v>
      </c>
      <c r="U38" s="97">
        <v>9258.4300000000021</v>
      </c>
      <c r="V38" s="97">
        <v>26883.21</v>
      </c>
      <c r="W38" s="97">
        <v>16957.55</v>
      </c>
      <c r="X38" s="97">
        <v>24108.83</v>
      </c>
      <c r="Y38" s="97">
        <v>17386.080000000002</v>
      </c>
      <c r="Z38" s="97">
        <v>25822.599999999995</v>
      </c>
      <c r="AA38" s="97">
        <v>39157.37999999999</v>
      </c>
      <c r="AB38" s="97">
        <v>12684.359999999997</v>
      </c>
      <c r="AC38" s="97">
        <v>79794.87000000001</v>
      </c>
      <c r="AD38" s="97">
        <v>65921.539999999994</v>
      </c>
      <c r="AE38" s="97">
        <v>190183.8599999999</v>
      </c>
      <c r="AF38" s="97">
        <v>7414.87</v>
      </c>
      <c r="AG38" s="97">
        <v>34743.37999999999</v>
      </c>
      <c r="AH38" s="97">
        <v>99920.74</v>
      </c>
      <c r="AI38" s="97">
        <v>63795.51</v>
      </c>
      <c r="AJ38" s="97">
        <v>7888.5500000000011</v>
      </c>
      <c r="AK38" s="97">
        <v>43723.94</v>
      </c>
      <c r="AL38" s="97">
        <v>11012.679999999998</v>
      </c>
      <c r="AM38" s="97">
        <v>5302.46</v>
      </c>
      <c r="AN38" s="97">
        <v>38217.83</v>
      </c>
      <c r="AO38" s="97">
        <v>67925.5</v>
      </c>
      <c r="AP38" s="97">
        <v>27727.120000000006</v>
      </c>
    </row>
    <row r="39" spans="1:42" s="96" customFormat="1" ht="12.75" x14ac:dyDescent="0.2">
      <c r="A39" s="96" t="s">
        <v>99</v>
      </c>
      <c r="B39" s="97">
        <v>5750908.7500000289</v>
      </c>
      <c r="C39" s="97">
        <v>5679003.2900000261</v>
      </c>
      <c r="D39" s="97">
        <v>4081941.1699999925</v>
      </c>
      <c r="E39" s="97">
        <v>4401983.7300000023</v>
      </c>
      <c r="F39" s="97">
        <v>4010664.1100000073</v>
      </c>
      <c r="G39" s="97">
        <v>4808853.4479999691</v>
      </c>
      <c r="H39" s="97">
        <v>6547930.0000000084</v>
      </c>
      <c r="I39" s="97">
        <v>7545491.2899999609</v>
      </c>
      <c r="J39" s="97">
        <f t="shared" si="0"/>
        <v>7760349.6199999973</v>
      </c>
      <c r="K39" s="97">
        <f t="shared" si="1"/>
        <v>9326804.3400000036</v>
      </c>
      <c r="L39" s="97">
        <f t="shared" si="2"/>
        <v>4377228.0900000026</v>
      </c>
      <c r="M39" s="97">
        <f>M40-SUM(M6:M38)</f>
        <v>1293606.2899999991</v>
      </c>
      <c r="N39" s="97">
        <f t="shared" ref="N39:X39" si="3">N40-SUM(N6:N38)</f>
        <v>567087.49999999977</v>
      </c>
      <c r="O39" s="97">
        <f t="shared" si="3"/>
        <v>832198.43999999901</v>
      </c>
      <c r="P39" s="97">
        <f t="shared" si="3"/>
        <v>421789.84000000032</v>
      </c>
      <c r="Q39" s="97">
        <f t="shared" si="3"/>
        <v>832548.16999999993</v>
      </c>
      <c r="R39" s="97">
        <f t="shared" si="3"/>
        <v>655170.29</v>
      </c>
      <c r="S39" s="97">
        <f t="shared" si="3"/>
        <v>665144.18000000156</v>
      </c>
      <c r="T39" s="97">
        <f t="shared" si="3"/>
        <v>334080.26999999979</v>
      </c>
      <c r="U39" s="97">
        <f t="shared" si="3"/>
        <v>534325.7100000002</v>
      </c>
      <c r="V39" s="97">
        <f t="shared" si="3"/>
        <v>367995.52999999956</v>
      </c>
      <c r="W39" s="97">
        <f t="shared" si="3"/>
        <v>491415.93000000017</v>
      </c>
      <c r="X39" s="97">
        <f t="shared" si="3"/>
        <v>764987.46999999881</v>
      </c>
      <c r="Y39" s="97">
        <f>Y40-SUM(Y6:Y38)</f>
        <v>878065.27000000328</v>
      </c>
      <c r="Z39" s="97">
        <f t="shared" ref="Z39:AJ39" si="4">Z40-SUM(Z6:Z38)</f>
        <v>766550.64999999898</v>
      </c>
      <c r="AA39" s="97">
        <f t="shared" si="4"/>
        <v>747635.62000000104</v>
      </c>
      <c r="AB39" s="97">
        <f t="shared" si="4"/>
        <v>701627.87000000151</v>
      </c>
      <c r="AC39" s="97">
        <f t="shared" si="4"/>
        <v>670813.99000000069</v>
      </c>
      <c r="AD39" s="97">
        <f t="shared" si="4"/>
        <v>308594.03000000003</v>
      </c>
      <c r="AE39" s="97">
        <f t="shared" si="4"/>
        <v>1343424.0100000007</v>
      </c>
      <c r="AF39" s="97">
        <f t="shared" si="4"/>
        <v>1174052.6999999983</v>
      </c>
      <c r="AG39" s="97">
        <f t="shared" si="4"/>
        <v>606406.79999999981</v>
      </c>
      <c r="AH39" s="97">
        <f t="shared" si="4"/>
        <v>814619.88999999966</v>
      </c>
      <c r="AI39" s="97">
        <f t="shared" si="4"/>
        <v>549407.7200000016</v>
      </c>
      <c r="AJ39" s="97">
        <f t="shared" si="4"/>
        <v>765605.78999999957</v>
      </c>
      <c r="AK39" s="97">
        <f>AK40-SUM(AK6:AK38)</f>
        <v>604134.85000000196</v>
      </c>
      <c r="AL39" s="97">
        <f t="shared" ref="AL39:AP39" si="5">AL40-SUM(AL6:AL38)</f>
        <v>854790.8899999992</v>
      </c>
      <c r="AM39" s="97">
        <f t="shared" si="5"/>
        <v>268419.30999999982</v>
      </c>
      <c r="AN39" s="97">
        <f t="shared" si="5"/>
        <v>794048.34000000171</v>
      </c>
      <c r="AO39" s="97">
        <f t="shared" si="5"/>
        <v>909459.83000000007</v>
      </c>
      <c r="AP39" s="97">
        <f t="shared" si="5"/>
        <v>946374.87000000011</v>
      </c>
    </row>
    <row r="40" spans="1:42" s="100" customFormat="1" ht="12.75" x14ac:dyDescent="0.2">
      <c r="A40" s="142" t="s">
        <v>125</v>
      </c>
      <c r="B40" s="143">
        <v>24304913.533000033</v>
      </c>
      <c r="C40" s="143">
        <v>26350476.510000017</v>
      </c>
      <c r="D40" s="143">
        <v>20228576.149999991</v>
      </c>
      <c r="E40" s="143">
        <v>21430479.560000002</v>
      </c>
      <c r="F40" s="143">
        <v>24560503.790000003</v>
      </c>
      <c r="G40" s="143">
        <v>49036640.472999983</v>
      </c>
      <c r="H40" s="143">
        <v>31595530.060000017</v>
      </c>
      <c r="I40" s="143">
        <v>34655719.959999949</v>
      </c>
      <c r="J40" s="99">
        <f t="shared" si="0"/>
        <v>34017895.202</v>
      </c>
      <c r="K40" s="99">
        <f t="shared" si="1"/>
        <v>46851620.899999999</v>
      </c>
      <c r="L40" s="99">
        <f t="shared" si="2"/>
        <v>23183872.440000001</v>
      </c>
      <c r="M40" s="99">
        <v>4594545.4999999991</v>
      </c>
      <c r="N40" s="99">
        <v>2011767.48</v>
      </c>
      <c r="O40" s="99">
        <v>3761536.7129999995</v>
      </c>
      <c r="P40" s="99">
        <v>2219199.253</v>
      </c>
      <c r="Q40" s="99">
        <v>2945301.11</v>
      </c>
      <c r="R40" s="99">
        <v>2379354.0699999998</v>
      </c>
      <c r="S40" s="99">
        <v>3171723.390000002</v>
      </c>
      <c r="T40" s="99">
        <v>2290965.9799999991</v>
      </c>
      <c r="U40" s="99">
        <v>2614594.89</v>
      </c>
      <c r="V40" s="99">
        <v>1837367.5059999998</v>
      </c>
      <c r="W40" s="99">
        <v>2703544.33</v>
      </c>
      <c r="X40" s="99">
        <v>3487994.9799999991</v>
      </c>
      <c r="Y40" s="99">
        <v>6738464.5800000019</v>
      </c>
      <c r="Z40" s="99">
        <v>3490442.8999999994</v>
      </c>
      <c r="AA40" s="99">
        <v>3625485.0500000007</v>
      </c>
      <c r="AB40" s="99">
        <v>4067403.580000001</v>
      </c>
      <c r="AC40" s="99">
        <v>3489527.8800000013</v>
      </c>
      <c r="AD40" s="99">
        <v>1822362.5</v>
      </c>
      <c r="AE40" s="99">
        <v>4898077.09</v>
      </c>
      <c r="AF40" s="99">
        <v>4484034.2699999986</v>
      </c>
      <c r="AG40" s="99">
        <v>4381110.46</v>
      </c>
      <c r="AH40" s="99">
        <v>3308488.83</v>
      </c>
      <c r="AI40" s="99">
        <v>3522248.6400000015</v>
      </c>
      <c r="AJ40" s="99">
        <v>3023975.1199999992</v>
      </c>
      <c r="AK40" s="99">
        <v>4737166.1700000018</v>
      </c>
      <c r="AL40" s="99">
        <v>3499774.2399999988</v>
      </c>
      <c r="AM40" s="99">
        <v>1308656.2599999998</v>
      </c>
      <c r="AN40" s="99">
        <v>5666544.8800000018</v>
      </c>
      <c r="AO40" s="99">
        <v>3927045.67</v>
      </c>
      <c r="AP40" s="99">
        <v>4044685.2200000016</v>
      </c>
    </row>
    <row r="41" spans="1:42" x14ac:dyDescent="0.25"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</row>
    <row r="43" spans="1:42" x14ac:dyDescent="0.25">
      <c r="A43" s="135" t="s">
        <v>126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04"/>
      <c r="U43" s="136"/>
    </row>
    <row r="44" spans="1:42" x14ac:dyDescent="0.25">
      <c r="A44" s="207" t="s">
        <v>202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</row>
    <row r="45" spans="1:42" x14ac:dyDescent="0.25">
      <c r="A45" s="206" t="s">
        <v>139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</row>
  </sheetData>
  <mergeCells count="11">
    <mergeCell ref="A1:A2"/>
    <mergeCell ref="A44:U44"/>
    <mergeCell ref="A45:U45"/>
    <mergeCell ref="A3:A5"/>
    <mergeCell ref="B3:L4"/>
    <mergeCell ref="M3:AV3"/>
    <mergeCell ref="M4:X4"/>
    <mergeCell ref="Y4:AJ4"/>
    <mergeCell ref="AK4:AV4"/>
    <mergeCell ref="B1:AV1"/>
    <mergeCell ref="B2:AV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W47"/>
  <sheetViews>
    <sheetView zoomScale="85" zoomScaleNormal="85" workbookViewId="0">
      <pane xSplit="2" ySplit="5" topLeftCell="C24" activePane="bottomRight" state="frozen"/>
      <selection pane="topRight" activeCell="B1" sqref="B1"/>
      <selection pane="bottomLeft" activeCell="A4" sqref="A4"/>
      <selection pane="bottomRight" activeCell="S63" sqref="S63:T63"/>
    </sheetView>
  </sheetViews>
  <sheetFormatPr defaultRowHeight="15" x14ac:dyDescent="0.25"/>
  <cols>
    <col min="1" max="1" width="9.140625" style="134"/>
    <col min="2" max="2" width="49.7109375" style="134" customWidth="1"/>
    <col min="3" max="11" width="10" style="134" bestFit="1" customWidth="1"/>
    <col min="12" max="12" width="11" style="134" customWidth="1"/>
    <col min="13" max="13" width="11.5703125" style="134" bestFit="1" customWidth="1"/>
    <col min="14" max="25" width="9.140625" style="134" customWidth="1"/>
    <col min="26" max="26" width="11.42578125" style="134" customWidth="1"/>
    <col min="27" max="27" width="9.140625" style="134" customWidth="1"/>
    <col min="28" max="37" width="8.85546875" style="134" customWidth="1"/>
    <col min="38" max="43" width="8.85546875" style="134" bestFit="1" customWidth="1"/>
    <col min="44" max="44" width="10" style="134" customWidth="1"/>
    <col min="45" max="46" width="10" style="134" bestFit="1" customWidth="1"/>
    <col min="47" max="49" width="10.28515625" style="134" bestFit="1" customWidth="1"/>
    <col min="50" max="193" width="9.140625" style="134"/>
    <col min="194" max="194" width="41" style="134" customWidth="1"/>
    <col min="195" max="201" width="9.28515625" style="134" customWidth="1"/>
    <col min="202" max="202" width="10.5703125" style="134" customWidth="1"/>
    <col min="203" max="213" width="9.28515625" style="134" customWidth="1"/>
    <col min="214" max="214" width="12.7109375" style="134" customWidth="1"/>
    <col min="215" max="215" width="13.28515625" style="134" customWidth="1"/>
    <col min="216" max="251" width="9.28515625" style="134" customWidth="1"/>
    <col min="252" max="257" width="11.28515625" style="134" customWidth="1"/>
    <col min="258" max="258" width="10.7109375" style="134" customWidth="1"/>
    <col min="259" max="449" width="9.140625" style="134"/>
    <col min="450" max="450" width="41" style="134" customWidth="1"/>
    <col min="451" max="457" width="9.28515625" style="134" customWidth="1"/>
    <col min="458" max="458" width="10.5703125" style="134" customWidth="1"/>
    <col min="459" max="469" width="9.28515625" style="134" customWidth="1"/>
    <col min="470" max="470" width="12.7109375" style="134" customWidth="1"/>
    <col min="471" max="471" width="13.28515625" style="134" customWidth="1"/>
    <col min="472" max="507" width="9.28515625" style="134" customWidth="1"/>
    <col min="508" max="513" width="11.28515625" style="134" customWidth="1"/>
    <col min="514" max="514" width="10.7109375" style="134" customWidth="1"/>
    <col min="515" max="705" width="9.140625" style="134"/>
    <col min="706" max="706" width="41" style="134" customWidth="1"/>
    <col min="707" max="713" width="9.28515625" style="134" customWidth="1"/>
    <col min="714" max="714" width="10.5703125" style="134" customWidth="1"/>
    <col min="715" max="725" width="9.28515625" style="134" customWidth="1"/>
    <col min="726" max="726" width="12.7109375" style="134" customWidth="1"/>
    <col min="727" max="727" width="13.28515625" style="134" customWidth="1"/>
    <col min="728" max="763" width="9.28515625" style="134" customWidth="1"/>
    <col min="764" max="769" width="11.28515625" style="134" customWidth="1"/>
    <col min="770" max="770" width="10.7109375" style="134" customWidth="1"/>
    <col min="771" max="961" width="9.140625" style="134"/>
    <col min="962" max="962" width="41" style="134" customWidth="1"/>
    <col min="963" max="969" width="9.28515625" style="134" customWidth="1"/>
    <col min="970" max="970" width="10.5703125" style="134" customWidth="1"/>
    <col min="971" max="981" width="9.28515625" style="134" customWidth="1"/>
    <col min="982" max="982" width="12.7109375" style="134" customWidth="1"/>
    <col min="983" max="983" width="13.28515625" style="134" customWidth="1"/>
    <col min="984" max="1019" width="9.28515625" style="134" customWidth="1"/>
    <col min="1020" max="1025" width="11.28515625" style="134" customWidth="1"/>
    <col min="1026" max="1026" width="10.7109375" style="134" customWidth="1"/>
    <col min="1027" max="1217" width="9.140625" style="134"/>
    <col min="1218" max="1218" width="41" style="134" customWidth="1"/>
    <col min="1219" max="1225" width="9.28515625" style="134" customWidth="1"/>
    <col min="1226" max="1226" width="10.5703125" style="134" customWidth="1"/>
    <col min="1227" max="1237" width="9.28515625" style="134" customWidth="1"/>
    <col min="1238" max="1238" width="12.7109375" style="134" customWidth="1"/>
    <col min="1239" max="1239" width="13.28515625" style="134" customWidth="1"/>
    <col min="1240" max="1275" width="9.28515625" style="134" customWidth="1"/>
    <col min="1276" max="1281" width="11.28515625" style="134" customWidth="1"/>
    <col min="1282" max="1282" width="10.7109375" style="134" customWidth="1"/>
    <col min="1283" max="1473" width="9.140625" style="134"/>
    <col min="1474" max="1474" width="41" style="134" customWidth="1"/>
    <col min="1475" max="1481" width="9.28515625" style="134" customWidth="1"/>
    <col min="1482" max="1482" width="10.5703125" style="134" customWidth="1"/>
    <col min="1483" max="1493" width="9.28515625" style="134" customWidth="1"/>
    <col min="1494" max="1494" width="12.7109375" style="134" customWidth="1"/>
    <col min="1495" max="1495" width="13.28515625" style="134" customWidth="1"/>
    <col min="1496" max="1531" width="9.28515625" style="134" customWidth="1"/>
    <col min="1532" max="1537" width="11.28515625" style="134" customWidth="1"/>
    <col min="1538" max="1538" width="10.7109375" style="134" customWidth="1"/>
    <col min="1539" max="1729" width="9.140625" style="134"/>
    <col min="1730" max="1730" width="41" style="134" customWidth="1"/>
    <col min="1731" max="1737" width="9.28515625" style="134" customWidth="1"/>
    <col min="1738" max="1738" width="10.5703125" style="134" customWidth="1"/>
    <col min="1739" max="1749" width="9.28515625" style="134" customWidth="1"/>
    <col min="1750" max="1750" width="12.7109375" style="134" customWidth="1"/>
    <col min="1751" max="1751" width="13.28515625" style="134" customWidth="1"/>
    <col min="1752" max="1787" width="9.28515625" style="134" customWidth="1"/>
    <col min="1788" max="1793" width="11.28515625" style="134" customWidth="1"/>
    <col min="1794" max="1794" width="10.7109375" style="134" customWidth="1"/>
    <col min="1795" max="1985" width="9.140625" style="134"/>
    <col min="1986" max="1986" width="41" style="134" customWidth="1"/>
    <col min="1987" max="1993" width="9.28515625" style="134" customWidth="1"/>
    <col min="1994" max="1994" width="10.5703125" style="134" customWidth="1"/>
    <col min="1995" max="2005" width="9.28515625" style="134" customWidth="1"/>
    <col min="2006" max="2006" width="12.7109375" style="134" customWidth="1"/>
    <col min="2007" max="2007" width="13.28515625" style="134" customWidth="1"/>
    <col min="2008" max="2043" width="9.28515625" style="134" customWidth="1"/>
    <col min="2044" max="2049" width="11.28515625" style="134" customWidth="1"/>
    <col min="2050" max="2050" width="10.7109375" style="134" customWidth="1"/>
    <col min="2051" max="2241" width="9.140625" style="134"/>
    <col min="2242" max="2242" width="41" style="134" customWidth="1"/>
    <col min="2243" max="2249" width="9.28515625" style="134" customWidth="1"/>
    <col min="2250" max="2250" width="10.5703125" style="134" customWidth="1"/>
    <col min="2251" max="2261" width="9.28515625" style="134" customWidth="1"/>
    <col min="2262" max="2262" width="12.7109375" style="134" customWidth="1"/>
    <col min="2263" max="2263" width="13.28515625" style="134" customWidth="1"/>
    <col min="2264" max="2299" width="9.28515625" style="134" customWidth="1"/>
    <col min="2300" max="2305" width="11.28515625" style="134" customWidth="1"/>
    <col min="2306" max="2306" width="10.7109375" style="134" customWidth="1"/>
    <col min="2307" max="2497" width="9.140625" style="134"/>
    <col min="2498" max="2498" width="41" style="134" customWidth="1"/>
    <col min="2499" max="2505" width="9.28515625" style="134" customWidth="1"/>
    <col min="2506" max="2506" width="10.5703125" style="134" customWidth="1"/>
    <col min="2507" max="2517" width="9.28515625" style="134" customWidth="1"/>
    <col min="2518" max="2518" width="12.7109375" style="134" customWidth="1"/>
    <col min="2519" max="2519" width="13.28515625" style="134" customWidth="1"/>
    <col min="2520" max="2555" width="9.28515625" style="134" customWidth="1"/>
    <col min="2556" max="2561" width="11.28515625" style="134" customWidth="1"/>
    <col min="2562" max="2562" width="10.7109375" style="134" customWidth="1"/>
    <col min="2563" max="2753" width="9.140625" style="134"/>
    <col min="2754" max="2754" width="41" style="134" customWidth="1"/>
    <col min="2755" max="2761" width="9.28515625" style="134" customWidth="1"/>
    <col min="2762" max="2762" width="10.5703125" style="134" customWidth="1"/>
    <col min="2763" max="2773" width="9.28515625" style="134" customWidth="1"/>
    <col min="2774" max="2774" width="12.7109375" style="134" customWidth="1"/>
    <col min="2775" max="2775" width="13.28515625" style="134" customWidth="1"/>
    <col min="2776" max="2811" width="9.28515625" style="134" customWidth="1"/>
    <col min="2812" max="2817" width="11.28515625" style="134" customWidth="1"/>
    <col min="2818" max="2818" width="10.7109375" style="134" customWidth="1"/>
    <col min="2819" max="3009" width="9.140625" style="134"/>
    <col min="3010" max="3010" width="41" style="134" customWidth="1"/>
    <col min="3011" max="3017" width="9.28515625" style="134" customWidth="1"/>
    <col min="3018" max="3018" width="10.5703125" style="134" customWidth="1"/>
    <col min="3019" max="3029" width="9.28515625" style="134" customWidth="1"/>
    <col min="3030" max="3030" width="12.7109375" style="134" customWidth="1"/>
    <col min="3031" max="3031" width="13.28515625" style="134" customWidth="1"/>
    <col min="3032" max="3067" width="9.28515625" style="134" customWidth="1"/>
    <col min="3068" max="3073" width="11.28515625" style="134" customWidth="1"/>
    <col min="3074" max="3074" width="10.7109375" style="134" customWidth="1"/>
    <col min="3075" max="3265" width="9.140625" style="134"/>
    <col min="3266" max="3266" width="41" style="134" customWidth="1"/>
    <col min="3267" max="3273" width="9.28515625" style="134" customWidth="1"/>
    <col min="3274" max="3274" width="10.5703125" style="134" customWidth="1"/>
    <col min="3275" max="3285" width="9.28515625" style="134" customWidth="1"/>
    <col min="3286" max="3286" width="12.7109375" style="134" customWidth="1"/>
    <col min="3287" max="3287" width="13.28515625" style="134" customWidth="1"/>
    <col min="3288" max="3323" width="9.28515625" style="134" customWidth="1"/>
    <col min="3324" max="3329" width="11.28515625" style="134" customWidth="1"/>
    <col min="3330" max="3330" width="10.7109375" style="134" customWidth="1"/>
    <col min="3331" max="3521" width="9.140625" style="134"/>
    <col min="3522" max="3522" width="41" style="134" customWidth="1"/>
    <col min="3523" max="3529" width="9.28515625" style="134" customWidth="1"/>
    <col min="3530" max="3530" width="10.5703125" style="134" customWidth="1"/>
    <col min="3531" max="3541" width="9.28515625" style="134" customWidth="1"/>
    <col min="3542" max="3542" width="12.7109375" style="134" customWidth="1"/>
    <col min="3543" max="3543" width="13.28515625" style="134" customWidth="1"/>
    <col min="3544" max="3579" width="9.28515625" style="134" customWidth="1"/>
    <col min="3580" max="3585" width="11.28515625" style="134" customWidth="1"/>
    <col min="3586" max="3586" width="10.7109375" style="134" customWidth="1"/>
    <col min="3587" max="3777" width="9.140625" style="134"/>
    <col min="3778" max="3778" width="41" style="134" customWidth="1"/>
    <col min="3779" max="3785" width="9.28515625" style="134" customWidth="1"/>
    <col min="3786" max="3786" width="10.5703125" style="134" customWidth="1"/>
    <col min="3787" max="3797" width="9.28515625" style="134" customWidth="1"/>
    <col min="3798" max="3798" width="12.7109375" style="134" customWidth="1"/>
    <col min="3799" max="3799" width="13.28515625" style="134" customWidth="1"/>
    <col min="3800" max="3835" width="9.28515625" style="134" customWidth="1"/>
    <col min="3836" max="3841" width="11.28515625" style="134" customWidth="1"/>
    <col min="3842" max="3842" width="10.7109375" style="134" customWidth="1"/>
    <col min="3843" max="4033" width="9.140625" style="134"/>
    <col min="4034" max="4034" width="41" style="134" customWidth="1"/>
    <col min="4035" max="4041" width="9.28515625" style="134" customWidth="1"/>
    <col min="4042" max="4042" width="10.5703125" style="134" customWidth="1"/>
    <col min="4043" max="4053" width="9.28515625" style="134" customWidth="1"/>
    <col min="4054" max="4054" width="12.7109375" style="134" customWidth="1"/>
    <col min="4055" max="4055" width="13.28515625" style="134" customWidth="1"/>
    <col min="4056" max="4091" width="9.28515625" style="134" customWidth="1"/>
    <col min="4092" max="4097" width="11.28515625" style="134" customWidth="1"/>
    <col min="4098" max="4098" width="10.7109375" style="134" customWidth="1"/>
    <col min="4099" max="4289" width="9.140625" style="134"/>
    <col min="4290" max="4290" width="41" style="134" customWidth="1"/>
    <col min="4291" max="4297" width="9.28515625" style="134" customWidth="1"/>
    <col min="4298" max="4298" width="10.5703125" style="134" customWidth="1"/>
    <col min="4299" max="4309" width="9.28515625" style="134" customWidth="1"/>
    <col min="4310" max="4310" width="12.7109375" style="134" customWidth="1"/>
    <col min="4311" max="4311" width="13.28515625" style="134" customWidth="1"/>
    <col min="4312" max="4347" width="9.28515625" style="134" customWidth="1"/>
    <col min="4348" max="4353" width="11.28515625" style="134" customWidth="1"/>
    <col min="4354" max="4354" width="10.7109375" style="134" customWidth="1"/>
    <col min="4355" max="4545" width="9.140625" style="134"/>
    <col min="4546" max="4546" width="41" style="134" customWidth="1"/>
    <col min="4547" max="4553" width="9.28515625" style="134" customWidth="1"/>
    <col min="4554" max="4554" width="10.5703125" style="134" customWidth="1"/>
    <col min="4555" max="4565" width="9.28515625" style="134" customWidth="1"/>
    <col min="4566" max="4566" width="12.7109375" style="134" customWidth="1"/>
    <col min="4567" max="4567" width="13.28515625" style="134" customWidth="1"/>
    <col min="4568" max="4603" width="9.28515625" style="134" customWidth="1"/>
    <col min="4604" max="4609" width="11.28515625" style="134" customWidth="1"/>
    <col min="4610" max="4610" width="10.7109375" style="134" customWidth="1"/>
    <col min="4611" max="4801" width="9.140625" style="134"/>
    <col min="4802" max="4802" width="41" style="134" customWidth="1"/>
    <col min="4803" max="4809" width="9.28515625" style="134" customWidth="1"/>
    <col min="4810" max="4810" width="10.5703125" style="134" customWidth="1"/>
    <col min="4811" max="4821" width="9.28515625" style="134" customWidth="1"/>
    <col min="4822" max="4822" width="12.7109375" style="134" customWidth="1"/>
    <col min="4823" max="4823" width="13.28515625" style="134" customWidth="1"/>
    <col min="4824" max="4859" width="9.28515625" style="134" customWidth="1"/>
    <col min="4860" max="4865" width="11.28515625" style="134" customWidth="1"/>
    <col min="4866" max="4866" width="10.7109375" style="134" customWidth="1"/>
    <col min="4867" max="5057" width="9.140625" style="134"/>
    <col min="5058" max="5058" width="41" style="134" customWidth="1"/>
    <col min="5059" max="5065" width="9.28515625" style="134" customWidth="1"/>
    <col min="5066" max="5066" width="10.5703125" style="134" customWidth="1"/>
    <col min="5067" max="5077" width="9.28515625" style="134" customWidth="1"/>
    <col min="5078" max="5078" width="12.7109375" style="134" customWidth="1"/>
    <col min="5079" max="5079" width="13.28515625" style="134" customWidth="1"/>
    <col min="5080" max="5115" width="9.28515625" style="134" customWidth="1"/>
    <col min="5116" max="5121" width="11.28515625" style="134" customWidth="1"/>
    <col min="5122" max="5122" width="10.7109375" style="134" customWidth="1"/>
    <col min="5123" max="5313" width="9.140625" style="134"/>
    <col min="5314" max="5314" width="41" style="134" customWidth="1"/>
    <col min="5315" max="5321" width="9.28515625" style="134" customWidth="1"/>
    <col min="5322" max="5322" width="10.5703125" style="134" customWidth="1"/>
    <col min="5323" max="5333" width="9.28515625" style="134" customWidth="1"/>
    <col min="5334" max="5334" width="12.7109375" style="134" customWidth="1"/>
    <col min="5335" max="5335" width="13.28515625" style="134" customWidth="1"/>
    <col min="5336" max="5371" width="9.28515625" style="134" customWidth="1"/>
    <col min="5372" max="5377" width="11.28515625" style="134" customWidth="1"/>
    <col min="5378" max="5378" width="10.7109375" style="134" customWidth="1"/>
    <col min="5379" max="5569" width="9.140625" style="134"/>
    <col min="5570" max="5570" width="41" style="134" customWidth="1"/>
    <col min="5571" max="5577" width="9.28515625" style="134" customWidth="1"/>
    <col min="5578" max="5578" width="10.5703125" style="134" customWidth="1"/>
    <col min="5579" max="5589" width="9.28515625" style="134" customWidth="1"/>
    <col min="5590" max="5590" width="12.7109375" style="134" customWidth="1"/>
    <col min="5591" max="5591" width="13.28515625" style="134" customWidth="1"/>
    <col min="5592" max="5627" width="9.28515625" style="134" customWidth="1"/>
    <col min="5628" max="5633" width="11.28515625" style="134" customWidth="1"/>
    <col min="5634" max="5634" width="10.7109375" style="134" customWidth="1"/>
    <col min="5635" max="5825" width="9.140625" style="134"/>
    <col min="5826" max="5826" width="41" style="134" customWidth="1"/>
    <col min="5827" max="5833" width="9.28515625" style="134" customWidth="1"/>
    <col min="5834" max="5834" width="10.5703125" style="134" customWidth="1"/>
    <col min="5835" max="5845" width="9.28515625" style="134" customWidth="1"/>
    <col min="5846" max="5846" width="12.7109375" style="134" customWidth="1"/>
    <col min="5847" max="5847" width="13.28515625" style="134" customWidth="1"/>
    <col min="5848" max="5883" width="9.28515625" style="134" customWidth="1"/>
    <col min="5884" max="5889" width="11.28515625" style="134" customWidth="1"/>
    <col min="5890" max="5890" width="10.7109375" style="134" customWidth="1"/>
    <col min="5891" max="6081" width="9.140625" style="134"/>
    <col min="6082" max="6082" width="41" style="134" customWidth="1"/>
    <col min="6083" max="6089" width="9.28515625" style="134" customWidth="1"/>
    <col min="6090" max="6090" width="10.5703125" style="134" customWidth="1"/>
    <col min="6091" max="6101" width="9.28515625" style="134" customWidth="1"/>
    <col min="6102" max="6102" width="12.7109375" style="134" customWidth="1"/>
    <col min="6103" max="6103" width="13.28515625" style="134" customWidth="1"/>
    <col min="6104" max="6139" width="9.28515625" style="134" customWidth="1"/>
    <col min="6140" max="6145" width="11.28515625" style="134" customWidth="1"/>
    <col min="6146" max="6146" width="10.7109375" style="134" customWidth="1"/>
    <col min="6147" max="6337" width="9.140625" style="134"/>
    <col min="6338" max="6338" width="41" style="134" customWidth="1"/>
    <col min="6339" max="6345" width="9.28515625" style="134" customWidth="1"/>
    <col min="6346" max="6346" width="10.5703125" style="134" customWidth="1"/>
    <col min="6347" max="6357" width="9.28515625" style="134" customWidth="1"/>
    <col min="6358" max="6358" width="12.7109375" style="134" customWidth="1"/>
    <col min="6359" max="6359" width="13.28515625" style="134" customWidth="1"/>
    <col min="6360" max="6395" width="9.28515625" style="134" customWidth="1"/>
    <col min="6396" max="6401" width="11.28515625" style="134" customWidth="1"/>
    <col min="6402" max="6402" width="10.7109375" style="134" customWidth="1"/>
    <col min="6403" max="6593" width="9.140625" style="134"/>
    <col min="6594" max="6594" width="41" style="134" customWidth="1"/>
    <col min="6595" max="6601" width="9.28515625" style="134" customWidth="1"/>
    <col min="6602" max="6602" width="10.5703125" style="134" customWidth="1"/>
    <col min="6603" max="6613" width="9.28515625" style="134" customWidth="1"/>
    <col min="6614" max="6614" width="12.7109375" style="134" customWidth="1"/>
    <col min="6615" max="6615" width="13.28515625" style="134" customWidth="1"/>
    <col min="6616" max="6651" width="9.28515625" style="134" customWidth="1"/>
    <col min="6652" max="6657" width="11.28515625" style="134" customWidth="1"/>
    <col min="6658" max="6658" width="10.7109375" style="134" customWidth="1"/>
    <col min="6659" max="6849" width="9.140625" style="134"/>
    <col min="6850" max="6850" width="41" style="134" customWidth="1"/>
    <col min="6851" max="6857" width="9.28515625" style="134" customWidth="1"/>
    <col min="6858" max="6858" width="10.5703125" style="134" customWidth="1"/>
    <col min="6859" max="6869" width="9.28515625" style="134" customWidth="1"/>
    <col min="6870" max="6870" width="12.7109375" style="134" customWidth="1"/>
    <col min="6871" max="6871" width="13.28515625" style="134" customWidth="1"/>
    <col min="6872" max="6907" width="9.28515625" style="134" customWidth="1"/>
    <col min="6908" max="6913" width="11.28515625" style="134" customWidth="1"/>
    <col min="6914" max="6914" width="10.7109375" style="134" customWidth="1"/>
    <col min="6915" max="7105" width="9.140625" style="134"/>
    <col min="7106" max="7106" width="41" style="134" customWidth="1"/>
    <col min="7107" max="7113" width="9.28515625" style="134" customWidth="1"/>
    <col min="7114" max="7114" width="10.5703125" style="134" customWidth="1"/>
    <col min="7115" max="7125" width="9.28515625" style="134" customWidth="1"/>
    <col min="7126" max="7126" width="12.7109375" style="134" customWidth="1"/>
    <col min="7127" max="7127" width="13.28515625" style="134" customWidth="1"/>
    <col min="7128" max="7163" width="9.28515625" style="134" customWidth="1"/>
    <col min="7164" max="7169" width="11.28515625" style="134" customWidth="1"/>
    <col min="7170" max="7170" width="10.7109375" style="134" customWidth="1"/>
    <col min="7171" max="7361" width="9.140625" style="134"/>
    <col min="7362" max="7362" width="41" style="134" customWidth="1"/>
    <col min="7363" max="7369" width="9.28515625" style="134" customWidth="1"/>
    <col min="7370" max="7370" width="10.5703125" style="134" customWidth="1"/>
    <col min="7371" max="7381" width="9.28515625" style="134" customWidth="1"/>
    <col min="7382" max="7382" width="12.7109375" style="134" customWidth="1"/>
    <col min="7383" max="7383" width="13.28515625" style="134" customWidth="1"/>
    <col min="7384" max="7419" width="9.28515625" style="134" customWidth="1"/>
    <col min="7420" max="7425" width="11.28515625" style="134" customWidth="1"/>
    <col min="7426" max="7426" width="10.7109375" style="134" customWidth="1"/>
    <col min="7427" max="7617" width="9.140625" style="134"/>
    <col min="7618" max="7618" width="41" style="134" customWidth="1"/>
    <col min="7619" max="7625" width="9.28515625" style="134" customWidth="1"/>
    <col min="7626" max="7626" width="10.5703125" style="134" customWidth="1"/>
    <col min="7627" max="7637" width="9.28515625" style="134" customWidth="1"/>
    <col min="7638" max="7638" width="12.7109375" style="134" customWidth="1"/>
    <col min="7639" max="7639" width="13.28515625" style="134" customWidth="1"/>
    <col min="7640" max="7675" width="9.28515625" style="134" customWidth="1"/>
    <col min="7676" max="7681" width="11.28515625" style="134" customWidth="1"/>
    <col min="7682" max="7682" width="10.7109375" style="134" customWidth="1"/>
    <col min="7683" max="7873" width="9.140625" style="134"/>
    <col min="7874" max="7874" width="41" style="134" customWidth="1"/>
    <col min="7875" max="7881" width="9.28515625" style="134" customWidth="1"/>
    <col min="7882" max="7882" width="10.5703125" style="134" customWidth="1"/>
    <col min="7883" max="7893" width="9.28515625" style="134" customWidth="1"/>
    <col min="7894" max="7894" width="12.7109375" style="134" customWidth="1"/>
    <col min="7895" max="7895" width="13.28515625" style="134" customWidth="1"/>
    <col min="7896" max="7931" width="9.28515625" style="134" customWidth="1"/>
    <col min="7932" max="7937" width="11.28515625" style="134" customWidth="1"/>
    <col min="7938" max="7938" width="10.7109375" style="134" customWidth="1"/>
    <col min="7939" max="8129" width="9.140625" style="134"/>
    <col min="8130" max="8130" width="41" style="134" customWidth="1"/>
    <col min="8131" max="8137" width="9.28515625" style="134" customWidth="1"/>
    <col min="8138" max="8138" width="10.5703125" style="134" customWidth="1"/>
    <col min="8139" max="8149" width="9.28515625" style="134" customWidth="1"/>
    <col min="8150" max="8150" width="12.7109375" style="134" customWidth="1"/>
    <col min="8151" max="8151" width="13.28515625" style="134" customWidth="1"/>
    <col min="8152" max="8187" width="9.28515625" style="134" customWidth="1"/>
    <col min="8188" max="8193" width="11.28515625" style="134" customWidth="1"/>
    <col min="8194" max="8194" width="10.7109375" style="134" customWidth="1"/>
    <col min="8195" max="8385" width="9.140625" style="134"/>
    <col min="8386" max="8386" width="41" style="134" customWidth="1"/>
    <col min="8387" max="8393" width="9.28515625" style="134" customWidth="1"/>
    <col min="8394" max="8394" width="10.5703125" style="134" customWidth="1"/>
    <col min="8395" max="8405" width="9.28515625" style="134" customWidth="1"/>
    <col min="8406" max="8406" width="12.7109375" style="134" customWidth="1"/>
    <col min="8407" max="8407" width="13.28515625" style="134" customWidth="1"/>
    <col min="8408" max="8443" width="9.28515625" style="134" customWidth="1"/>
    <col min="8444" max="8449" width="11.28515625" style="134" customWidth="1"/>
    <col min="8450" max="8450" width="10.7109375" style="134" customWidth="1"/>
    <col min="8451" max="8641" width="9.140625" style="134"/>
    <col min="8642" max="8642" width="41" style="134" customWidth="1"/>
    <col min="8643" max="8649" width="9.28515625" style="134" customWidth="1"/>
    <col min="8650" max="8650" width="10.5703125" style="134" customWidth="1"/>
    <col min="8651" max="8661" width="9.28515625" style="134" customWidth="1"/>
    <col min="8662" max="8662" width="12.7109375" style="134" customWidth="1"/>
    <col min="8663" max="8663" width="13.28515625" style="134" customWidth="1"/>
    <col min="8664" max="8699" width="9.28515625" style="134" customWidth="1"/>
    <col min="8700" max="8705" width="11.28515625" style="134" customWidth="1"/>
    <col min="8706" max="8706" width="10.7109375" style="134" customWidth="1"/>
    <col min="8707" max="8897" width="9.140625" style="134"/>
    <col min="8898" max="8898" width="41" style="134" customWidth="1"/>
    <col min="8899" max="8905" width="9.28515625" style="134" customWidth="1"/>
    <col min="8906" max="8906" width="10.5703125" style="134" customWidth="1"/>
    <col min="8907" max="8917" width="9.28515625" style="134" customWidth="1"/>
    <col min="8918" max="8918" width="12.7109375" style="134" customWidth="1"/>
    <col min="8919" max="8919" width="13.28515625" style="134" customWidth="1"/>
    <col min="8920" max="8955" width="9.28515625" style="134" customWidth="1"/>
    <col min="8956" max="8961" width="11.28515625" style="134" customWidth="1"/>
    <col min="8962" max="8962" width="10.7109375" style="134" customWidth="1"/>
    <col min="8963" max="9153" width="9.140625" style="134"/>
    <col min="9154" max="9154" width="41" style="134" customWidth="1"/>
    <col min="9155" max="9161" width="9.28515625" style="134" customWidth="1"/>
    <col min="9162" max="9162" width="10.5703125" style="134" customWidth="1"/>
    <col min="9163" max="9173" width="9.28515625" style="134" customWidth="1"/>
    <col min="9174" max="9174" width="12.7109375" style="134" customWidth="1"/>
    <col min="9175" max="9175" width="13.28515625" style="134" customWidth="1"/>
    <col min="9176" max="9211" width="9.28515625" style="134" customWidth="1"/>
    <col min="9212" max="9217" width="11.28515625" style="134" customWidth="1"/>
    <col min="9218" max="9218" width="10.7109375" style="134" customWidth="1"/>
    <col min="9219" max="9409" width="9.140625" style="134"/>
    <col min="9410" max="9410" width="41" style="134" customWidth="1"/>
    <col min="9411" max="9417" width="9.28515625" style="134" customWidth="1"/>
    <col min="9418" max="9418" width="10.5703125" style="134" customWidth="1"/>
    <col min="9419" max="9429" width="9.28515625" style="134" customWidth="1"/>
    <col min="9430" max="9430" width="12.7109375" style="134" customWidth="1"/>
    <col min="9431" max="9431" width="13.28515625" style="134" customWidth="1"/>
    <col min="9432" max="9467" width="9.28515625" style="134" customWidth="1"/>
    <col min="9468" max="9473" width="11.28515625" style="134" customWidth="1"/>
    <col min="9474" max="9474" width="10.7109375" style="134" customWidth="1"/>
    <col min="9475" max="9665" width="9.140625" style="134"/>
    <col min="9666" max="9666" width="41" style="134" customWidth="1"/>
    <col min="9667" max="9673" width="9.28515625" style="134" customWidth="1"/>
    <col min="9674" max="9674" width="10.5703125" style="134" customWidth="1"/>
    <col min="9675" max="9685" width="9.28515625" style="134" customWidth="1"/>
    <col min="9686" max="9686" width="12.7109375" style="134" customWidth="1"/>
    <col min="9687" max="9687" width="13.28515625" style="134" customWidth="1"/>
    <col min="9688" max="9723" width="9.28515625" style="134" customWidth="1"/>
    <col min="9724" max="9729" width="11.28515625" style="134" customWidth="1"/>
    <col min="9730" max="9730" width="10.7109375" style="134" customWidth="1"/>
    <col min="9731" max="9921" width="9.140625" style="134"/>
    <col min="9922" max="9922" width="41" style="134" customWidth="1"/>
    <col min="9923" max="9929" width="9.28515625" style="134" customWidth="1"/>
    <col min="9930" max="9930" width="10.5703125" style="134" customWidth="1"/>
    <col min="9931" max="9941" width="9.28515625" style="134" customWidth="1"/>
    <col min="9942" max="9942" width="12.7109375" style="134" customWidth="1"/>
    <col min="9943" max="9943" width="13.28515625" style="134" customWidth="1"/>
    <col min="9944" max="9979" width="9.28515625" style="134" customWidth="1"/>
    <col min="9980" max="9985" width="11.28515625" style="134" customWidth="1"/>
    <col min="9986" max="9986" width="10.7109375" style="134" customWidth="1"/>
    <col min="9987" max="10177" width="9.140625" style="134"/>
    <col min="10178" max="10178" width="41" style="134" customWidth="1"/>
    <col min="10179" max="10185" width="9.28515625" style="134" customWidth="1"/>
    <col min="10186" max="10186" width="10.5703125" style="134" customWidth="1"/>
    <col min="10187" max="10197" width="9.28515625" style="134" customWidth="1"/>
    <col min="10198" max="10198" width="12.7109375" style="134" customWidth="1"/>
    <col min="10199" max="10199" width="13.28515625" style="134" customWidth="1"/>
    <col min="10200" max="10235" width="9.28515625" style="134" customWidth="1"/>
    <col min="10236" max="10241" width="11.28515625" style="134" customWidth="1"/>
    <col min="10242" max="10242" width="10.7109375" style="134" customWidth="1"/>
    <col min="10243" max="10433" width="9.140625" style="134"/>
    <col min="10434" max="10434" width="41" style="134" customWidth="1"/>
    <col min="10435" max="10441" width="9.28515625" style="134" customWidth="1"/>
    <col min="10442" max="10442" width="10.5703125" style="134" customWidth="1"/>
    <col min="10443" max="10453" width="9.28515625" style="134" customWidth="1"/>
    <col min="10454" max="10454" width="12.7109375" style="134" customWidth="1"/>
    <col min="10455" max="10455" width="13.28515625" style="134" customWidth="1"/>
    <col min="10456" max="10491" width="9.28515625" style="134" customWidth="1"/>
    <col min="10492" max="10497" width="11.28515625" style="134" customWidth="1"/>
    <col min="10498" max="10498" width="10.7109375" style="134" customWidth="1"/>
    <col min="10499" max="10689" width="9.140625" style="134"/>
    <col min="10690" max="10690" width="41" style="134" customWidth="1"/>
    <col min="10691" max="10697" width="9.28515625" style="134" customWidth="1"/>
    <col min="10698" max="10698" width="10.5703125" style="134" customWidth="1"/>
    <col min="10699" max="10709" width="9.28515625" style="134" customWidth="1"/>
    <col min="10710" max="10710" width="12.7109375" style="134" customWidth="1"/>
    <col min="10711" max="10711" width="13.28515625" style="134" customWidth="1"/>
    <col min="10712" max="10747" width="9.28515625" style="134" customWidth="1"/>
    <col min="10748" max="10753" width="11.28515625" style="134" customWidth="1"/>
    <col min="10754" max="10754" width="10.7109375" style="134" customWidth="1"/>
    <col min="10755" max="10945" width="9.140625" style="134"/>
    <col min="10946" max="10946" width="41" style="134" customWidth="1"/>
    <col min="10947" max="10953" width="9.28515625" style="134" customWidth="1"/>
    <col min="10954" max="10954" width="10.5703125" style="134" customWidth="1"/>
    <col min="10955" max="10965" width="9.28515625" style="134" customWidth="1"/>
    <col min="10966" max="10966" width="12.7109375" style="134" customWidth="1"/>
    <col min="10967" max="10967" width="13.28515625" style="134" customWidth="1"/>
    <col min="10968" max="11003" width="9.28515625" style="134" customWidth="1"/>
    <col min="11004" max="11009" width="11.28515625" style="134" customWidth="1"/>
    <col min="11010" max="11010" width="10.7109375" style="134" customWidth="1"/>
    <col min="11011" max="11201" width="9.140625" style="134"/>
    <col min="11202" max="11202" width="41" style="134" customWidth="1"/>
    <col min="11203" max="11209" width="9.28515625" style="134" customWidth="1"/>
    <col min="11210" max="11210" width="10.5703125" style="134" customWidth="1"/>
    <col min="11211" max="11221" width="9.28515625" style="134" customWidth="1"/>
    <col min="11222" max="11222" width="12.7109375" style="134" customWidth="1"/>
    <col min="11223" max="11223" width="13.28515625" style="134" customWidth="1"/>
    <col min="11224" max="11259" width="9.28515625" style="134" customWidth="1"/>
    <col min="11260" max="11265" width="11.28515625" style="134" customWidth="1"/>
    <col min="11266" max="11266" width="10.7109375" style="134" customWidth="1"/>
    <col min="11267" max="11457" width="9.140625" style="134"/>
    <col min="11458" max="11458" width="41" style="134" customWidth="1"/>
    <col min="11459" max="11465" width="9.28515625" style="134" customWidth="1"/>
    <col min="11466" max="11466" width="10.5703125" style="134" customWidth="1"/>
    <col min="11467" max="11477" width="9.28515625" style="134" customWidth="1"/>
    <col min="11478" max="11478" width="12.7109375" style="134" customWidth="1"/>
    <col min="11479" max="11479" width="13.28515625" style="134" customWidth="1"/>
    <col min="11480" max="11515" width="9.28515625" style="134" customWidth="1"/>
    <col min="11516" max="11521" width="11.28515625" style="134" customWidth="1"/>
    <col min="11522" max="11522" width="10.7109375" style="134" customWidth="1"/>
    <col min="11523" max="11713" width="9.140625" style="134"/>
    <col min="11714" max="11714" width="41" style="134" customWidth="1"/>
    <col min="11715" max="11721" width="9.28515625" style="134" customWidth="1"/>
    <col min="11722" max="11722" width="10.5703125" style="134" customWidth="1"/>
    <col min="11723" max="11733" width="9.28515625" style="134" customWidth="1"/>
    <col min="11734" max="11734" width="12.7109375" style="134" customWidth="1"/>
    <col min="11735" max="11735" width="13.28515625" style="134" customWidth="1"/>
    <col min="11736" max="11771" width="9.28515625" style="134" customWidth="1"/>
    <col min="11772" max="11777" width="11.28515625" style="134" customWidth="1"/>
    <col min="11778" max="11778" width="10.7109375" style="134" customWidth="1"/>
    <col min="11779" max="11969" width="9.140625" style="134"/>
    <col min="11970" max="11970" width="41" style="134" customWidth="1"/>
    <col min="11971" max="11977" width="9.28515625" style="134" customWidth="1"/>
    <col min="11978" max="11978" width="10.5703125" style="134" customWidth="1"/>
    <col min="11979" max="11989" width="9.28515625" style="134" customWidth="1"/>
    <col min="11990" max="11990" width="12.7109375" style="134" customWidth="1"/>
    <col min="11991" max="11991" width="13.28515625" style="134" customWidth="1"/>
    <col min="11992" max="12027" width="9.28515625" style="134" customWidth="1"/>
    <col min="12028" max="12033" width="11.28515625" style="134" customWidth="1"/>
    <col min="12034" max="12034" width="10.7109375" style="134" customWidth="1"/>
    <col min="12035" max="12225" width="9.140625" style="134"/>
    <col min="12226" max="12226" width="41" style="134" customWidth="1"/>
    <col min="12227" max="12233" width="9.28515625" style="134" customWidth="1"/>
    <col min="12234" max="12234" width="10.5703125" style="134" customWidth="1"/>
    <col min="12235" max="12245" width="9.28515625" style="134" customWidth="1"/>
    <col min="12246" max="12246" width="12.7109375" style="134" customWidth="1"/>
    <col min="12247" max="12247" width="13.28515625" style="134" customWidth="1"/>
    <col min="12248" max="12283" width="9.28515625" style="134" customWidth="1"/>
    <col min="12284" max="12289" width="11.28515625" style="134" customWidth="1"/>
    <col min="12290" max="12290" width="10.7109375" style="134" customWidth="1"/>
    <col min="12291" max="12481" width="9.140625" style="134"/>
    <col min="12482" max="12482" width="41" style="134" customWidth="1"/>
    <col min="12483" max="12489" width="9.28515625" style="134" customWidth="1"/>
    <col min="12490" max="12490" width="10.5703125" style="134" customWidth="1"/>
    <col min="12491" max="12501" width="9.28515625" style="134" customWidth="1"/>
    <col min="12502" max="12502" width="12.7109375" style="134" customWidth="1"/>
    <col min="12503" max="12503" width="13.28515625" style="134" customWidth="1"/>
    <col min="12504" max="12539" width="9.28515625" style="134" customWidth="1"/>
    <col min="12540" max="12545" width="11.28515625" style="134" customWidth="1"/>
    <col min="12546" max="12546" width="10.7109375" style="134" customWidth="1"/>
    <col min="12547" max="12737" width="9.140625" style="134"/>
    <col min="12738" max="12738" width="41" style="134" customWidth="1"/>
    <col min="12739" max="12745" width="9.28515625" style="134" customWidth="1"/>
    <col min="12746" max="12746" width="10.5703125" style="134" customWidth="1"/>
    <col min="12747" max="12757" width="9.28515625" style="134" customWidth="1"/>
    <col min="12758" max="12758" width="12.7109375" style="134" customWidth="1"/>
    <col min="12759" max="12759" width="13.28515625" style="134" customWidth="1"/>
    <col min="12760" max="12795" width="9.28515625" style="134" customWidth="1"/>
    <col min="12796" max="12801" width="11.28515625" style="134" customWidth="1"/>
    <col min="12802" max="12802" width="10.7109375" style="134" customWidth="1"/>
    <col min="12803" max="12993" width="9.140625" style="134"/>
    <col min="12994" max="12994" width="41" style="134" customWidth="1"/>
    <col min="12995" max="13001" width="9.28515625" style="134" customWidth="1"/>
    <col min="13002" max="13002" width="10.5703125" style="134" customWidth="1"/>
    <col min="13003" max="13013" width="9.28515625" style="134" customWidth="1"/>
    <col min="13014" max="13014" width="12.7109375" style="134" customWidth="1"/>
    <col min="13015" max="13015" width="13.28515625" style="134" customWidth="1"/>
    <col min="13016" max="13051" width="9.28515625" style="134" customWidth="1"/>
    <col min="13052" max="13057" width="11.28515625" style="134" customWidth="1"/>
    <col min="13058" max="13058" width="10.7109375" style="134" customWidth="1"/>
    <col min="13059" max="13249" width="9.140625" style="134"/>
    <col min="13250" max="13250" width="41" style="134" customWidth="1"/>
    <col min="13251" max="13257" width="9.28515625" style="134" customWidth="1"/>
    <col min="13258" max="13258" width="10.5703125" style="134" customWidth="1"/>
    <col min="13259" max="13269" width="9.28515625" style="134" customWidth="1"/>
    <col min="13270" max="13270" width="12.7109375" style="134" customWidth="1"/>
    <col min="13271" max="13271" width="13.28515625" style="134" customWidth="1"/>
    <col min="13272" max="13307" width="9.28515625" style="134" customWidth="1"/>
    <col min="13308" max="13313" width="11.28515625" style="134" customWidth="1"/>
    <col min="13314" max="13314" width="10.7109375" style="134" customWidth="1"/>
    <col min="13315" max="13505" width="9.140625" style="134"/>
    <col min="13506" max="13506" width="41" style="134" customWidth="1"/>
    <col min="13507" max="13513" width="9.28515625" style="134" customWidth="1"/>
    <col min="13514" max="13514" width="10.5703125" style="134" customWidth="1"/>
    <col min="13515" max="13525" width="9.28515625" style="134" customWidth="1"/>
    <col min="13526" max="13526" width="12.7109375" style="134" customWidth="1"/>
    <col min="13527" max="13527" width="13.28515625" style="134" customWidth="1"/>
    <col min="13528" max="13563" width="9.28515625" style="134" customWidth="1"/>
    <col min="13564" max="13569" width="11.28515625" style="134" customWidth="1"/>
    <col min="13570" max="13570" width="10.7109375" style="134" customWidth="1"/>
    <col min="13571" max="13761" width="9.140625" style="134"/>
    <col min="13762" max="13762" width="41" style="134" customWidth="1"/>
    <col min="13763" max="13769" width="9.28515625" style="134" customWidth="1"/>
    <col min="13770" max="13770" width="10.5703125" style="134" customWidth="1"/>
    <col min="13771" max="13781" width="9.28515625" style="134" customWidth="1"/>
    <col min="13782" max="13782" width="12.7109375" style="134" customWidth="1"/>
    <col min="13783" max="13783" width="13.28515625" style="134" customWidth="1"/>
    <col min="13784" max="13819" width="9.28515625" style="134" customWidth="1"/>
    <col min="13820" max="13825" width="11.28515625" style="134" customWidth="1"/>
    <col min="13826" max="13826" width="10.7109375" style="134" customWidth="1"/>
    <col min="13827" max="14017" width="9.140625" style="134"/>
    <col min="14018" max="14018" width="41" style="134" customWidth="1"/>
    <col min="14019" max="14025" width="9.28515625" style="134" customWidth="1"/>
    <col min="14026" max="14026" width="10.5703125" style="134" customWidth="1"/>
    <col min="14027" max="14037" width="9.28515625" style="134" customWidth="1"/>
    <col min="14038" max="14038" width="12.7109375" style="134" customWidth="1"/>
    <col min="14039" max="14039" width="13.28515625" style="134" customWidth="1"/>
    <col min="14040" max="14075" width="9.28515625" style="134" customWidth="1"/>
    <col min="14076" max="14081" width="11.28515625" style="134" customWidth="1"/>
    <col min="14082" max="14082" width="10.7109375" style="134" customWidth="1"/>
    <col min="14083" max="14273" width="9.140625" style="134"/>
    <col min="14274" max="14274" width="41" style="134" customWidth="1"/>
    <col min="14275" max="14281" width="9.28515625" style="134" customWidth="1"/>
    <col min="14282" max="14282" width="10.5703125" style="134" customWidth="1"/>
    <col min="14283" max="14293" width="9.28515625" style="134" customWidth="1"/>
    <col min="14294" max="14294" width="12.7109375" style="134" customWidth="1"/>
    <col min="14295" max="14295" width="13.28515625" style="134" customWidth="1"/>
    <col min="14296" max="14331" width="9.28515625" style="134" customWidth="1"/>
    <col min="14332" max="14337" width="11.28515625" style="134" customWidth="1"/>
    <col min="14338" max="14338" width="10.7109375" style="134" customWidth="1"/>
    <col min="14339" max="14529" width="9.140625" style="134"/>
    <col min="14530" max="14530" width="41" style="134" customWidth="1"/>
    <col min="14531" max="14537" width="9.28515625" style="134" customWidth="1"/>
    <col min="14538" max="14538" width="10.5703125" style="134" customWidth="1"/>
    <col min="14539" max="14549" width="9.28515625" style="134" customWidth="1"/>
    <col min="14550" max="14550" width="12.7109375" style="134" customWidth="1"/>
    <col min="14551" max="14551" width="13.28515625" style="134" customWidth="1"/>
    <col min="14552" max="14587" width="9.28515625" style="134" customWidth="1"/>
    <col min="14588" max="14593" width="11.28515625" style="134" customWidth="1"/>
    <col min="14594" max="14594" width="10.7109375" style="134" customWidth="1"/>
    <col min="14595" max="14785" width="9.140625" style="134"/>
    <col min="14786" max="14786" width="41" style="134" customWidth="1"/>
    <col min="14787" max="14793" width="9.28515625" style="134" customWidth="1"/>
    <col min="14794" max="14794" width="10.5703125" style="134" customWidth="1"/>
    <col min="14795" max="14805" width="9.28515625" style="134" customWidth="1"/>
    <col min="14806" max="14806" width="12.7109375" style="134" customWidth="1"/>
    <col min="14807" max="14807" width="13.28515625" style="134" customWidth="1"/>
    <col min="14808" max="14843" width="9.28515625" style="134" customWidth="1"/>
    <col min="14844" max="14849" width="11.28515625" style="134" customWidth="1"/>
    <col min="14850" max="14850" width="10.7109375" style="134" customWidth="1"/>
    <col min="14851" max="15041" width="9.140625" style="134"/>
    <col min="15042" max="15042" width="41" style="134" customWidth="1"/>
    <col min="15043" max="15049" width="9.28515625" style="134" customWidth="1"/>
    <col min="15050" max="15050" width="10.5703125" style="134" customWidth="1"/>
    <col min="15051" max="15061" width="9.28515625" style="134" customWidth="1"/>
    <col min="15062" max="15062" width="12.7109375" style="134" customWidth="1"/>
    <col min="15063" max="15063" width="13.28515625" style="134" customWidth="1"/>
    <col min="15064" max="15099" width="9.28515625" style="134" customWidth="1"/>
    <col min="15100" max="15105" width="11.28515625" style="134" customWidth="1"/>
    <col min="15106" max="15106" width="10.7109375" style="134" customWidth="1"/>
    <col min="15107" max="15297" width="9.140625" style="134"/>
    <col min="15298" max="15298" width="41" style="134" customWidth="1"/>
    <col min="15299" max="15305" width="9.28515625" style="134" customWidth="1"/>
    <col min="15306" max="15306" width="10.5703125" style="134" customWidth="1"/>
    <col min="15307" max="15317" width="9.28515625" style="134" customWidth="1"/>
    <col min="15318" max="15318" width="12.7109375" style="134" customWidth="1"/>
    <col min="15319" max="15319" width="13.28515625" style="134" customWidth="1"/>
    <col min="15320" max="15355" width="9.28515625" style="134" customWidth="1"/>
    <col min="15356" max="15361" width="11.28515625" style="134" customWidth="1"/>
    <col min="15362" max="15362" width="10.7109375" style="134" customWidth="1"/>
    <col min="15363" max="15553" width="9.140625" style="134"/>
    <col min="15554" max="15554" width="41" style="134" customWidth="1"/>
    <col min="15555" max="15561" width="9.28515625" style="134" customWidth="1"/>
    <col min="15562" max="15562" width="10.5703125" style="134" customWidth="1"/>
    <col min="15563" max="15573" width="9.28515625" style="134" customWidth="1"/>
    <col min="15574" max="15574" width="12.7109375" style="134" customWidth="1"/>
    <col min="15575" max="15575" width="13.28515625" style="134" customWidth="1"/>
    <col min="15576" max="15611" width="9.28515625" style="134" customWidth="1"/>
    <col min="15612" max="15617" width="11.28515625" style="134" customWidth="1"/>
    <col min="15618" max="15618" width="10.7109375" style="134" customWidth="1"/>
    <col min="15619" max="15809" width="9.140625" style="134"/>
    <col min="15810" max="15810" width="41" style="134" customWidth="1"/>
    <col min="15811" max="15817" width="9.28515625" style="134" customWidth="1"/>
    <col min="15818" max="15818" width="10.5703125" style="134" customWidth="1"/>
    <col min="15819" max="15829" width="9.28515625" style="134" customWidth="1"/>
    <col min="15830" max="15830" width="12.7109375" style="134" customWidth="1"/>
    <col min="15831" max="15831" width="13.28515625" style="134" customWidth="1"/>
    <col min="15832" max="15867" width="9.28515625" style="134" customWidth="1"/>
    <col min="15868" max="15873" width="11.28515625" style="134" customWidth="1"/>
    <col min="15874" max="15874" width="10.7109375" style="134" customWidth="1"/>
    <col min="15875" max="16065" width="9.140625" style="134"/>
    <col min="16066" max="16066" width="41" style="134" customWidth="1"/>
    <col min="16067" max="16073" width="9.28515625" style="134" customWidth="1"/>
    <col min="16074" max="16074" width="10.5703125" style="134" customWidth="1"/>
    <col min="16075" max="16085" width="9.28515625" style="134" customWidth="1"/>
    <col min="16086" max="16086" width="12.7109375" style="134" customWidth="1"/>
    <col min="16087" max="16087" width="13.28515625" style="134" customWidth="1"/>
    <col min="16088" max="16123" width="9.28515625" style="134" customWidth="1"/>
    <col min="16124" max="16129" width="11.28515625" style="134" customWidth="1"/>
    <col min="16130" max="16130" width="10.7109375" style="134" customWidth="1"/>
    <col min="16131" max="16384" width="9.140625" style="134"/>
  </cols>
  <sheetData>
    <row r="1" spans="1:49" s="139" customFormat="1" ht="18.75" x14ac:dyDescent="0.3">
      <c r="B1" s="187" t="s">
        <v>97</v>
      </c>
      <c r="C1" s="180" t="s">
        <v>98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</row>
    <row r="2" spans="1:49" s="158" customFormat="1" ht="18.75" x14ac:dyDescent="0.3">
      <c r="B2" s="208"/>
      <c r="C2" s="180" t="s">
        <v>142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</row>
    <row r="3" spans="1:49" s="158" customFormat="1" ht="18.75" x14ac:dyDescent="0.3">
      <c r="B3" s="210" t="s">
        <v>90</v>
      </c>
      <c r="C3" s="180" t="s">
        <v>152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80" t="s">
        <v>153</v>
      </c>
      <c r="O3" s="180"/>
      <c r="P3" s="180"/>
      <c r="Q3" s="180"/>
      <c r="R3" s="180"/>
      <c r="S3" s="180"/>
      <c r="T3" s="180"/>
      <c r="U3" s="180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</row>
    <row r="4" spans="1:49" s="158" customFormat="1" ht="18.75" x14ac:dyDescent="0.3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80">
        <v>2018</v>
      </c>
      <c r="O4" s="198"/>
      <c r="P4" s="198"/>
      <c r="Q4" s="198"/>
      <c r="R4" s="198"/>
      <c r="S4" s="198"/>
      <c r="T4" s="198"/>
      <c r="U4" s="198"/>
      <c r="V4" s="199"/>
      <c r="W4" s="199"/>
      <c r="X4" s="199"/>
      <c r="Y4" s="199"/>
      <c r="Z4" s="180">
        <v>2019</v>
      </c>
      <c r="AA4" s="198"/>
      <c r="AB4" s="198"/>
      <c r="AC4" s="198"/>
      <c r="AD4" s="198"/>
      <c r="AE4" s="198"/>
      <c r="AF4" s="198"/>
      <c r="AG4" s="198"/>
      <c r="AH4" s="199"/>
      <c r="AI4" s="199"/>
      <c r="AJ4" s="199"/>
      <c r="AK4" s="199"/>
      <c r="AL4" s="180">
        <v>2020</v>
      </c>
      <c r="AM4" s="198"/>
      <c r="AN4" s="198"/>
      <c r="AO4" s="198"/>
      <c r="AP4" s="198"/>
      <c r="AQ4" s="198"/>
      <c r="AR4" s="198"/>
      <c r="AS4" s="198"/>
      <c r="AT4" s="199"/>
      <c r="AU4" s="199"/>
      <c r="AV4" s="199"/>
      <c r="AW4" s="199"/>
    </row>
    <row r="5" spans="1:49" s="96" customFormat="1" ht="24.75" customHeight="1" x14ac:dyDescent="0.2">
      <c r="B5" s="199"/>
      <c r="C5" s="87">
        <v>2010</v>
      </c>
      <c r="D5" s="87">
        <v>2011</v>
      </c>
      <c r="E5" s="157">
        <v>2012</v>
      </c>
      <c r="F5" s="157">
        <v>2013</v>
      </c>
      <c r="G5" s="157">
        <v>2014</v>
      </c>
      <c r="H5" s="87">
        <v>2015</v>
      </c>
      <c r="I5" s="87">
        <v>2016</v>
      </c>
      <c r="J5" s="87">
        <v>2017</v>
      </c>
      <c r="K5" s="87">
        <v>2018</v>
      </c>
      <c r="L5" s="87">
        <v>2019</v>
      </c>
      <c r="M5" s="98">
        <v>2020</v>
      </c>
      <c r="N5" s="101" t="s">
        <v>93</v>
      </c>
      <c r="O5" s="101" t="s">
        <v>94</v>
      </c>
      <c r="P5" s="101" t="s">
        <v>95</v>
      </c>
      <c r="Q5" s="101" t="s">
        <v>96</v>
      </c>
      <c r="R5" s="101" t="s">
        <v>0</v>
      </c>
      <c r="S5" s="101" t="s">
        <v>194</v>
      </c>
      <c r="T5" s="101" t="s">
        <v>195</v>
      </c>
      <c r="U5" s="101" t="s">
        <v>201</v>
      </c>
      <c r="V5" s="101" t="s">
        <v>213</v>
      </c>
      <c r="W5" s="101" t="s">
        <v>214</v>
      </c>
      <c r="X5" s="101" t="s">
        <v>215</v>
      </c>
      <c r="Y5" s="101" t="s">
        <v>216</v>
      </c>
      <c r="Z5" s="101" t="s">
        <v>93</v>
      </c>
      <c r="AA5" s="101" t="s">
        <v>94</v>
      </c>
      <c r="AB5" s="101" t="s">
        <v>95</v>
      </c>
      <c r="AC5" s="101" t="s">
        <v>96</v>
      </c>
      <c r="AD5" s="101" t="s">
        <v>0</v>
      </c>
      <c r="AE5" s="101" t="s">
        <v>194</v>
      </c>
      <c r="AF5" s="101" t="s">
        <v>195</v>
      </c>
      <c r="AG5" s="101" t="s">
        <v>201</v>
      </c>
      <c r="AH5" s="101" t="s">
        <v>213</v>
      </c>
      <c r="AI5" s="101" t="s">
        <v>214</v>
      </c>
      <c r="AJ5" s="101" t="s">
        <v>215</v>
      </c>
      <c r="AK5" s="101" t="s">
        <v>216</v>
      </c>
      <c r="AL5" s="101" t="s">
        <v>93</v>
      </c>
      <c r="AM5" s="101" t="s">
        <v>94</v>
      </c>
      <c r="AN5" s="101" t="s">
        <v>95</v>
      </c>
      <c r="AO5" s="101" t="s">
        <v>96</v>
      </c>
      <c r="AP5" s="101" t="s">
        <v>0</v>
      </c>
      <c r="AQ5" s="101" t="s">
        <v>194</v>
      </c>
      <c r="AR5" s="101" t="s">
        <v>195</v>
      </c>
      <c r="AS5" s="101" t="s">
        <v>201</v>
      </c>
      <c r="AT5" s="101" t="s">
        <v>213</v>
      </c>
      <c r="AU5" s="101" t="s">
        <v>214</v>
      </c>
      <c r="AV5" s="101" t="s">
        <v>215</v>
      </c>
      <c r="AW5" s="101" t="s">
        <v>216</v>
      </c>
    </row>
    <row r="6" spans="1:49" s="96" customFormat="1" ht="12.75" x14ac:dyDescent="0.2">
      <c r="A6" s="96">
        <v>2</v>
      </c>
      <c r="B6" s="96" t="s">
        <v>161</v>
      </c>
      <c r="C6" s="97">
        <v>1294753.4500000014</v>
      </c>
      <c r="D6" s="97">
        <v>1145936.4499999988</v>
      </c>
      <c r="E6" s="97">
        <v>932681.66999999981</v>
      </c>
      <c r="F6" s="97">
        <v>844471.54</v>
      </c>
      <c r="G6" s="97">
        <v>791471.76</v>
      </c>
      <c r="H6" s="97">
        <v>1124641.530000001</v>
      </c>
      <c r="I6" s="97">
        <v>1149706.99</v>
      </c>
      <c r="J6" s="97">
        <v>1085617.3599999999</v>
      </c>
      <c r="K6" s="97">
        <f>SUM(N6:Y6)</f>
        <v>1186257.9720000001</v>
      </c>
      <c r="L6" s="97">
        <f>SUM(Z6:AK6)</f>
        <v>1685871.5600000003</v>
      </c>
      <c r="M6" s="97">
        <f>SUM(AL6:AW6)</f>
        <v>1573793.2499999998</v>
      </c>
      <c r="N6" s="97">
        <v>81531.290000000008</v>
      </c>
      <c r="O6" s="97">
        <v>32017.67</v>
      </c>
      <c r="P6" s="97">
        <v>269628.44200000004</v>
      </c>
      <c r="Q6" s="97">
        <v>47136.179999999993</v>
      </c>
      <c r="R6" s="97">
        <v>68794.209999999992</v>
      </c>
      <c r="S6" s="97">
        <v>72072.959999999992</v>
      </c>
      <c r="T6" s="97">
        <v>50584.42</v>
      </c>
      <c r="U6" s="97">
        <v>88860.349999999991</v>
      </c>
      <c r="V6" s="97">
        <v>12321.11</v>
      </c>
      <c r="W6" s="97">
        <v>89011.57</v>
      </c>
      <c r="X6" s="97">
        <v>121243.39</v>
      </c>
      <c r="Y6" s="97">
        <v>253056.38</v>
      </c>
      <c r="Z6" s="97">
        <v>115285.75</v>
      </c>
      <c r="AA6" s="97">
        <v>74628.559999999983</v>
      </c>
      <c r="AB6" s="97">
        <v>130337.26000000001</v>
      </c>
      <c r="AC6" s="97">
        <v>145011.84</v>
      </c>
      <c r="AD6" s="97">
        <v>45976.729999999996</v>
      </c>
      <c r="AE6" s="97">
        <v>82446.400000000009</v>
      </c>
      <c r="AF6" s="97">
        <v>170476.46999999997</v>
      </c>
      <c r="AG6" s="97">
        <v>192703.87</v>
      </c>
      <c r="AH6" s="97">
        <v>177053.43</v>
      </c>
      <c r="AI6" s="97">
        <v>185750.07000000004</v>
      </c>
      <c r="AJ6" s="97">
        <v>81829.11</v>
      </c>
      <c r="AK6" s="97">
        <v>284372.07</v>
      </c>
      <c r="AL6" s="97">
        <v>95198.810000000012</v>
      </c>
      <c r="AM6" s="97">
        <v>272143.87</v>
      </c>
      <c r="AN6" s="97">
        <v>7630.4800000000005</v>
      </c>
      <c r="AO6" s="97">
        <v>68715.77</v>
      </c>
      <c r="AP6" s="97">
        <v>101009.54000000001</v>
      </c>
      <c r="AQ6" s="97">
        <v>268645.68</v>
      </c>
      <c r="AR6" s="159">
        <v>157933.76999999999</v>
      </c>
      <c r="AS6" s="159">
        <v>8460.08</v>
      </c>
      <c r="AT6" s="159">
        <v>169492.27</v>
      </c>
      <c r="AU6" s="159">
        <v>143577.72999999998</v>
      </c>
      <c r="AV6" s="159">
        <v>18458.350000000002</v>
      </c>
      <c r="AW6" s="159">
        <v>262526.89999999991</v>
      </c>
    </row>
    <row r="7" spans="1:49" s="96" customFormat="1" ht="12.75" x14ac:dyDescent="0.2">
      <c r="A7" s="96">
        <v>4</v>
      </c>
      <c r="B7" s="96" t="s">
        <v>162</v>
      </c>
      <c r="C7" s="97">
        <v>607912.71</v>
      </c>
      <c r="D7" s="97">
        <v>717131.09999999718</v>
      </c>
      <c r="E7" s="97">
        <v>523861.45999999973</v>
      </c>
      <c r="F7" s="97">
        <v>493444.81999999966</v>
      </c>
      <c r="G7" s="97">
        <v>491185.37999999977</v>
      </c>
      <c r="H7" s="97">
        <v>429607.98</v>
      </c>
      <c r="I7" s="97">
        <v>497133.76999999973</v>
      </c>
      <c r="J7" s="97">
        <v>566475.64999999991</v>
      </c>
      <c r="K7" s="97">
        <f t="shared" ref="K7:K40" si="0">SUM(N7:Y7)</f>
        <v>663873.03</v>
      </c>
      <c r="L7" s="97">
        <f t="shared" ref="L7:L40" si="1">SUM(Z7:AK7)</f>
        <v>777336.39999999991</v>
      </c>
      <c r="M7" s="97">
        <f t="shared" ref="M7:M40" si="2">SUM(AL7:AW7)</f>
        <v>896111.17</v>
      </c>
      <c r="N7" s="97">
        <v>78556.829999999987</v>
      </c>
      <c r="O7" s="97">
        <v>14453.4</v>
      </c>
      <c r="P7" s="97">
        <v>35403.85</v>
      </c>
      <c r="Q7" s="97">
        <v>55698.07</v>
      </c>
      <c r="R7" s="97">
        <v>64042.209999999992</v>
      </c>
      <c r="S7" s="97">
        <v>31584.54</v>
      </c>
      <c r="T7" s="97">
        <v>106002.58</v>
      </c>
      <c r="U7" s="97">
        <v>30743.199999999997</v>
      </c>
      <c r="V7" s="97">
        <v>53545.73</v>
      </c>
      <c r="W7" s="97">
        <v>68159.41</v>
      </c>
      <c r="X7" s="97">
        <v>30896.909999999996</v>
      </c>
      <c r="Y7" s="97">
        <v>94786.3</v>
      </c>
      <c r="Z7" s="97">
        <v>53906.14</v>
      </c>
      <c r="AA7" s="97">
        <v>62429.23</v>
      </c>
      <c r="AB7" s="97">
        <v>31104.300000000003</v>
      </c>
      <c r="AC7" s="97">
        <v>43372.27</v>
      </c>
      <c r="AD7" s="97">
        <v>72199.809999999983</v>
      </c>
      <c r="AE7" s="97">
        <v>18599.850000000002</v>
      </c>
      <c r="AF7" s="97">
        <v>101339.53</v>
      </c>
      <c r="AG7" s="97">
        <v>84023.710000000021</v>
      </c>
      <c r="AH7" s="97">
        <v>71439.040000000008</v>
      </c>
      <c r="AI7" s="97">
        <v>63131.279999999992</v>
      </c>
      <c r="AJ7" s="97">
        <v>79649.69</v>
      </c>
      <c r="AK7" s="97">
        <v>96141.550000000017</v>
      </c>
      <c r="AL7" s="97">
        <v>39658.410000000003</v>
      </c>
      <c r="AM7" s="97">
        <v>62235.75</v>
      </c>
      <c r="AN7" s="97">
        <v>15410.649999999998</v>
      </c>
      <c r="AO7" s="97">
        <v>119732.77999999998</v>
      </c>
      <c r="AP7" s="97">
        <v>91253.26999999999</v>
      </c>
      <c r="AQ7" s="97">
        <v>164423.28</v>
      </c>
      <c r="AR7" s="159">
        <v>93583.409999999974</v>
      </c>
      <c r="AS7" s="159">
        <v>47977.51999999999</v>
      </c>
      <c r="AT7" s="159">
        <v>134484.97999999998</v>
      </c>
      <c r="AU7" s="159">
        <v>52587.500000000007</v>
      </c>
      <c r="AV7" s="159">
        <v>2693.0699999999997</v>
      </c>
      <c r="AW7" s="159">
        <v>72070.550000000017</v>
      </c>
    </row>
    <row r="8" spans="1:49" s="96" customFormat="1" ht="12.75" x14ac:dyDescent="0.2">
      <c r="A8" s="96">
        <v>7</v>
      </c>
      <c r="B8" s="96" t="s">
        <v>129</v>
      </c>
      <c r="C8" s="97">
        <v>263925.24</v>
      </c>
      <c r="D8" s="97">
        <v>301124.58999999997</v>
      </c>
      <c r="E8" s="97">
        <v>216869.58000000007</v>
      </c>
      <c r="F8" s="97">
        <v>172005.48</v>
      </c>
      <c r="G8" s="97">
        <v>235464.60000000018</v>
      </c>
      <c r="H8" s="97">
        <v>304802.15000000002</v>
      </c>
      <c r="I8" s="97">
        <v>462967.08000000019</v>
      </c>
      <c r="J8" s="97">
        <v>584198.37</v>
      </c>
      <c r="K8" s="97">
        <f t="shared" si="0"/>
        <v>919271.80999999994</v>
      </c>
      <c r="L8" s="97">
        <f t="shared" si="1"/>
        <v>1268855.5</v>
      </c>
      <c r="M8" s="97">
        <f t="shared" si="2"/>
        <v>1729075.63</v>
      </c>
      <c r="N8" s="97">
        <v>59740.960000000021</v>
      </c>
      <c r="O8" s="97">
        <v>93925.389999999985</v>
      </c>
      <c r="P8" s="97">
        <v>80118.099999999991</v>
      </c>
      <c r="Q8" s="97">
        <v>55973.060000000005</v>
      </c>
      <c r="R8" s="97">
        <v>64119</v>
      </c>
      <c r="S8" s="97">
        <v>22554.92</v>
      </c>
      <c r="T8" s="97">
        <v>165101.51</v>
      </c>
      <c r="U8" s="97">
        <v>16389.449999999997</v>
      </c>
      <c r="V8" s="97">
        <v>42155.790000000008</v>
      </c>
      <c r="W8" s="97">
        <v>17921.009999999998</v>
      </c>
      <c r="X8" s="97">
        <v>78104.78</v>
      </c>
      <c r="Y8" s="97">
        <v>223167.84</v>
      </c>
      <c r="Z8" s="97">
        <v>39325.230000000003</v>
      </c>
      <c r="AA8" s="97">
        <v>113568.16000000002</v>
      </c>
      <c r="AB8" s="97">
        <v>169784.47999999998</v>
      </c>
      <c r="AC8" s="97">
        <v>34955.599999999999</v>
      </c>
      <c r="AD8" s="97">
        <v>174820.27000000002</v>
      </c>
      <c r="AE8" s="97">
        <v>63702.679999999993</v>
      </c>
      <c r="AF8" s="97">
        <v>151402.10000000003</v>
      </c>
      <c r="AG8" s="97">
        <v>89256.239999999991</v>
      </c>
      <c r="AH8" s="97">
        <v>83313.210000000021</v>
      </c>
      <c r="AI8" s="97">
        <v>9953.6500000000015</v>
      </c>
      <c r="AJ8" s="97">
        <v>223137.63999999996</v>
      </c>
      <c r="AK8" s="97">
        <v>115636.24</v>
      </c>
      <c r="AL8" s="97">
        <v>16770.72</v>
      </c>
      <c r="AM8" s="97">
        <v>90953.869999999981</v>
      </c>
      <c r="AN8" s="97">
        <v>108906.16</v>
      </c>
      <c r="AO8" s="97">
        <v>182721.61</v>
      </c>
      <c r="AP8" s="97">
        <v>89751.87000000001</v>
      </c>
      <c r="AQ8" s="97">
        <v>152458.20000000001</v>
      </c>
      <c r="AR8" s="159">
        <v>172604.87000000005</v>
      </c>
      <c r="AS8" s="159">
        <v>265.39999999999998</v>
      </c>
      <c r="AT8" s="159">
        <v>158036.41000000003</v>
      </c>
      <c r="AU8" s="159">
        <v>220752.20999999996</v>
      </c>
      <c r="AV8" s="159">
        <v>166507.93</v>
      </c>
      <c r="AW8" s="159">
        <v>369346.38</v>
      </c>
    </row>
    <row r="9" spans="1:49" s="96" customFormat="1" x14ac:dyDescent="0.25">
      <c r="A9" t="s">
        <v>217</v>
      </c>
      <c r="B9" s="96" t="s">
        <v>163</v>
      </c>
      <c r="C9" s="97">
        <v>57254.909999999982</v>
      </c>
      <c r="D9" s="97">
        <v>125646.70999999999</v>
      </c>
      <c r="E9" s="97">
        <v>50798.59</v>
      </c>
      <c r="F9" s="97">
        <v>50749.090000000011</v>
      </c>
      <c r="G9" s="97">
        <v>53764.729999999996</v>
      </c>
      <c r="H9" s="97">
        <v>64735.319999999992</v>
      </c>
      <c r="I9" s="97">
        <v>34783.149999999994</v>
      </c>
      <c r="J9" s="97">
        <v>30766.18</v>
      </c>
      <c r="K9" s="97">
        <f t="shared" si="0"/>
        <v>55510.27</v>
      </c>
      <c r="L9" s="97">
        <f t="shared" si="1"/>
        <v>37058.889999999992</v>
      </c>
      <c r="M9" s="97">
        <f t="shared" si="2"/>
        <v>31587.21</v>
      </c>
      <c r="N9" s="97">
        <v>5940.86</v>
      </c>
      <c r="O9" s="97">
        <v>3655.5299999999997</v>
      </c>
      <c r="P9" s="97">
        <v>2601.6099999999997</v>
      </c>
      <c r="Q9" s="97">
        <v>265.85000000000002</v>
      </c>
      <c r="R9" s="97">
        <v>5637.28</v>
      </c>
      <c r="S9" s="97">
        <v>4840.1900000000005</v>
      </c>
      <c r="T9" s="97">
        <v>18780.309999999998</v>
      </c>
      <c r="U9" s="97">
        <v>660.93</v>
      </c>
      <c r="V9" s="97">
        <v>2324.4500000000003</v>
      </c>
      <c r="W9" s="97">
        <v>2740.73</v>
      </c>
      <c r="X9" s="97">
        <v>2182.0500000000002</v>
      </c>
      <c r="Y9" s="97">
        <v>5880.4799999999987</v>
      </c>
      <c r="Z9" s="97">
        <v>5591.79</v>
      </c>
      <c r="AA9" s="97">
        <v>931.27</v>
      </c>
      <c r="AB9" s="97">
        <v>5601.33</v>
      </c>
      <c r="AC9" s="97">
        <v>7565.3099999999995</v>
      </c>
      <c r="AD9" s="97">
        <v>961.26</v>
      </c>
      <c r="AE9" s="97">
        <v>187.01</v>
      </c>
      <c r="AF9" s="97">
        <v>5525.61</v>
      </c>
      <c r="AG9" s="97">
        <v>1737.78</v>
      </c>
      <c r="AH9" s="97">
        <v>450.83</v>
      </c>
      <c r="AI9" s="97">
        <v>3657.14</v>
      </c>
      <c r="AJ9" s="97">
        <v>792.10000000000014</v>
      </c>
      <c r="AK9" s="97">
        <v>4057.46</v>
      </c>
      <c r="AL9" s="97">
        <v>964.40000000000009</v>
      </c>
      <c r="AM9" s="97">
        <v>15853.589999999998</v>
      </c>
      <c r="AN9" s="97">
        <v>0</v>
      </c>
      <c r="AO9" s="97">
        <v>100.73</v>
      </c>
      <c r="AP9" s="97">
        <v>1710.5700000000002</v>
      </c>
      <c r="AQ9" s="97">
        <v>5559.42</v>
      </c>
      <c r="AR9" s="159">
        <v>580.88</v>
      </c>
      <c r="AS9" s="159">
        <v>156.98000000000002</v>
      </c>
      <c r="AT9" s="159">
        <v>188.53000000000003</v>
      </c>
      <c r="AU9" s="159">
        <v>1456.0900000000001</v>
      </c>
      <c r="AV9" s="159"/>
      <c r="AW9" s="159">
        <v>5016.0199999999995</v>
      </c>
    </row>
    <row r="10" spans="1:49" s="96" customFormat="1" ht="12.75" x14ac:dyDescent="0.2">
      <c r="A10" s="96">
        <v>1006</v>
      </c>
      <c r="B10" s="96" t="s">
        <v>164</v>
      </c>
      <c r="C10" s="97">
        <v>1569193.81</v>
      </c>
      <c r="D10" s="97">
        <v>1112789.1999999997</v>
      </c>
      <c r="E10" s="97">
        <v>1295067.4299999995</v>
      </c>
      <c r="F10" s="97">
        <v>1119881.5700000003</v>
      </c>
      <c r="G10" s="97">
        <v>1333057.2500000005</v>
      </c>
      <c r="H10" s="97">
        <v>1677553.2899999991</v>
      </c>
      <c r="I10" s="97">
        <v>1340356.3599999994</v>
      </c>
      <c r="J10" s="97">
        <v>1625344.6799999997</v>
      </c>
      <c r="K10" s="97">
        <f t="shared" si="0"/>
        <v>1873042.8730000001</v>
      </c>
      <c r="L10" s="97">
        <f t="shared" si="1"/>
        <v>2706547.8499999996</v>
      </c>
      <c r="M10" s="97">
        <f t="shared" si="2"/>
        <v>1702094.94</v>
      </c>
      <c r="N10" s="97">
        <v>369285.50000000006</v>
      </c>
      <c r="O10" s="97">
        <v>122530.93999999999</v>
      </c>
      <c r="P10" s="97">
        <v>172062.94999999998</v>
      </c>
      <c r="Q10" s="97">
        <v>27375.573</v>
      </c>
      <c r="R10" s="97">
        <v>201553.29000000004</v>
      </c>
      <c r="S10" s="97">
        <v>122640.81000000003</v>
      </c>
      <c r="T10" s="97">
        <v>119136.09</v>
      </c>
      <c r="U10" s="97">
        <v>74027.12999999999</v>
      </c>
      <c r="V10" s="97">
        <v>214176.72000000003</v>
      </c>
      <c r="W10" s="97">
        <v>163069.9</v>
      </c>
      <c r="X10" s="97">
        <v>146360.37</v>
      </c>
      <c r="Y10" s="97">
        <v>140823.6</v>
      </c>
      <c r="Z10" s="97">
        <v>280901.89</v>
      </c>
      <c r="AA10" s="97">
        <v>317114.17</v>
      </c>
      <c r="AB10" s="97">
        <v>293127.55</v>
      </c>
      <c r="AC10" s="97">
        <v>81523.350000000006</v>
      </c>
      <c r="AD10" s="97">
        <v>226438.81000000003</v>
      </c>
      <c r="AE10" s="97">
        <v>112466.03</v>
      </c>
      <c r="AF10" s="97">
        <v>294135.47000000003</v>
      </c>
      <c r="AG10" s="97">
        <v>130323.02</v>
      </c>
      <c r="AH10" s="97">
        <v>353521.95999999996</v>
      </c>
      <c r="AI10" s="97">
        <v>133935.07</v>
      </c>
      <c r="AJ10" s="97">
        <v>224508.96000000002</v>
      </c>
      <c r="AK10" s="97">
        <v>258551.57000000004</v>
      </c>
      <c r="AL10" s="97">
        <v>102782.85</v>
      </c>
      <c r="AM10" s="97">
        <v>158108.71</v>
      </c>
      <c r="AN10" s="97">
        <v>0</v>
      </c>
      <c r="AO10" s="97">
        <v>475292.47</v>
      </c>
      <c r="AP10" s="97">
        <v>112351.01</v>
      </c>
      <c r="AQ10" s="97">
        <v>146537.38999999998</v>
      </c>
      <c r="AR10" s="159">
        <v>218492.75999999998</v>
      </c>
      <c r="AS10" s="159">
        <v>84480.3</v>
      </c>
      <c r="AT10" s="159">
        <v>63162.04</v>
      </c>
      <c r="AU10" s="159">
        <v>209618.32999999996</v>
      </c>
      <c r="AV10" s="159">
        <v>38870.769999999997</v>
      </c>
      <c r="AW10" s="159">
        <v>92398.31</v>
      </c>
    </row>
    <row r="11" spans="1:49" s="96" customFormat="1" ht="12.75" x14ac:dyDescent="0.2">
      <c r="A11" s="96">
        <v>1101</v>
      </c>
      <c r="B11" s="96" t="s">
        <v>165</v>
      </c>
      <c r="C11" s="97">
        <v>265086.59999999998</v>
      </c>
      <c r="D11" s="97">
        <v>465922.33</v>
      </c>
      <c r="E11" s="97">
        <v>423667.06999999989</v>
      </c>
      <c r="F11" s="97">
        <v>468905.53999999992</v>
      </c>
      <c r="G11" s="97">
        <v>355782.79999999987</v>
      </c>
      <c r="H11" s="97">
        <v>593024.47999999986</v>
      </c>
      <c r="I11" s="97">
        <v>510888.39000000007</v>
      </c>
      <c r="J11" s="97">
        <v>689031.30999999982</v>
      </c>
      <c r="K11" s="97">
        <f t="shared" si="0"/>
        <v>872511.4800000001</v>
      </c>
      <c r="L11" s="97">
        <f t="shared" si="1"/>
        <v>891564.40999999992</v>
      </c>
      <c r="M11" s="97">
        <f t="shared" si="2"/>
        <v>966717.85999999987</v>
      </c>
      <c r="N11" s="97">
        <v>151275.42000000004</v>
      </c>
      <c r="O11" s="97">
        <v>75392.100000000006</v>
      </c>
      <c r="P11" s="97">
        <v>78277.260000000009</v>
      </c>
      <c r="Q11" s="97">
        <v>23689.37</v>
      </c>
      <c r="R11" s="97">
        <v>67721.319999999978</v>
      </c>
      <c r="S11" s="97">
        <v>17812.719999999998</v>
      </c>
      <c r="T11" s="97">
        <v>144799.81</v>
      </c>
      <c r="U11" s="97">
        <v>70503.41</v>
      </c>
      <c r="V11" s="97">
        <v>90142.909999999989</v>
      </c>
      <c r="W11" s="97">
        <v>36918.43</v>
      </c>
      <c r="X11" s="97">
        <v>30506.85</v>
      </c>
      <c r="Y11" s="97">
        <v>85471.880000000019</v>
      </c>
      <c r="Z11" s="97">
        <v>75566.090000000011</v>
      </c>
      <c r="AA11" s="97">
        <v>83490.150000000009</v>
      </c>
      <c r="AB11" s="97">
        <v>74185.39</v>
      </c>
      <c r="AC11" s="97">
        <v>147473.68999999997</v>
      </c>
      <c r="AD11" s="97">
        <v>92709.08</v>
      </c>
      <c r="AE11" s="97">
        <v>0</v>
      </c>
      <c r="AF11" s="97">
        <v>106414.83</v>
      </c>
      <c r="AG11" s="97">
        <v>34592.000000000007</v>
      </c>
      <c r="AH11" s="97">
        <v>44652.65</v>
      </c>
      <c r="AI11" s="97">
        <v>66589.81</v>
      </c>
      <c r="AJ11" s="97">
        <v>42907.26</v>
      </c>
      <c r="AK11" s="97">
        <v>122983.45999999999</v>
      </c>
      <c r="AL11" s="97">
        <v>26550.22</v>
      </c>
      <c r="AM11" s="97">
        <v>58999.95</v>
      </c>
      <c r="AN11" s="97">
        <v>0</v>
      </c>
      <c r="AO11" s="97">
        <v>182061.20999999996</v>
      </c>
      <c r="AP11" s="97">
        <v>117010.86</v>
      </c>
      <c r="AQ11" s="97">
        <v>210175.57000000004</v>
      </c>
      <c r="AR11" s="159">
        <v>76827.67</v>
      </c>
      <c r="AS11" s="159">
        <v>79512.08</v>
      </c>
      <c r="AT11" s="159">
        <v>57974.78</v>
      </c>
      <c r="AU11" s="159">
        <v>60095.579999999994</v>
      </c>
      <c r="AV11" s="159"/>
      <c r="AW11" s="159">
        <v>97509.94</v>
      </c>
    </row>
    <row r="12" spans="1:49" s="96" customFormat="1" ht="12.75" x14ac:dyDescent="0.2">
      <c r="A12" s="96" t="s">
        <v>218</v>
      </c>
      <c r="B12" s="96" t="s">
        <v>130</v>
      </c>
      <c r="C12" s="97">
        <v>107581.57000000004</v>
      </c>
      <c r="D12" s="97">
        <v>131126.16</v>
      </c>
      <c r="E12" s="97">
        <v>135560.53999999992</v>
      </c>
      <c r="F12" s="97">
        <v>116654.3</v>
      </c>
      <c r="G12" s="97">
        <v>117257.88</v>
      </c>
      <c r="H12" s="97">
        <v>156268.23000000001</v>
      </c>
      <c r="I12" s="97">
        <v>122728.24000000005</v>
      </c>
      <c r="J12" s="97">
        <v>127547.09</v>
      </c>
      <c r="K12" s="97">
        <f t="shared" si="0"/>
        <v>88321.03</v>
      </c>
      <c r="L12" s="97">
        <f t="shared" si="1"/>
        <v>182355.10000000003</v>
      </c>
      <c r="M12" s="97">
        <f t="shared" si="2"/>
        <v>146502.94999999998</v>
      </c>
      <c r="N12" s="97">
        <v>41588.26</v>
      </c>
      <c r="O12" s="97">
        <v>4018.61</v>
      </c>
      <c r="P12" s="97">
        <v>507.64</v>
      </c>
      <c r="Q12" s="97">
        <v>258.09000000000003</v>
      </c>
      <c r="R12" s="97">
        <v>6314.81</v>
      </c>
      <c r="S12" s="97"/>
      <c r="T12" s="97">
        <v>4203.3999999999996</v>
      </c>
      <c r="U12" s="97">
        <v>13350.14</v>
      </c>
      <c r="V12" s="97">
        <v>4800.5999999999995</v>
      </c>
      <c r="W12" s="97">
        <v>2635.55</v>
      </c>
      <c r="X12" s="97">
        <v>10246.950000000001</v>
      </c>
      <c r="Y12" s="97">
        <v>396.98</v>
      </c>
      <c r="Z12" s="97">
        <v>9766.9399999999987</v>
      </c>
      <c r="AA12" s="97">
        <v>7717.4600000000009</v>
      </c>
      <c r="AB12" s="97">
        <v>15641.890000000001</v>
      </c>
      <c r="AC12" s="97">
        <v>6817.07</v>
      </c>
      <c r="AD12" s="97">
        <v>44430.090000000004</v>
      </c>
      <c r="AE12" s="97">
        <v>12798.630000000001</v>
      </c>
      <c r="AF12" s="97">
        <v>51966.400000000001</v>
      </c>
      <c r="AG12" s="97">
        <v>9198.11</v>
      </c>
      <c r="AH12" s="97">
        <v>6230.72</v>
      </c>
      <c r="AI12" s="97">
        <v>8412.48</v>
      </c>
      <c r="AJ12" s="97">
        <v>8823.5600000000013</v>
      </c>
      <c r="AK12" s="97">
        <v>551.75</v>
      </c>
      <c r="AL12" s="97">
        <v>9510.5</v>
      </c>
      <c r="AM12" s="97">
        <v>12142.369999999999</v>
      </c>
      <c r="AN12" s="97">
        <v>0</v>
      </c>
      <c r="AO12" s="97">
        <v>30088.050000000003</v>
      </c>
      <c r="AP12" s="97">
        <v>9103.1500000000015</v>
      </c>
      <c r="AQ12" s="97">
        <v>33826.029999999992</v>
      </c>
      <c r="AR12" s="159">
        <v>9553.6099999999988</v>
      </c>
      <c r="AS12" s="159">
        <v>6328.09</v>
      </c>
      <c r="AT12" s="159">
        <v>8451.08</v>
      </c>
      <c r="AU12" s="159">
        <v>11589.44</v>
      </c>
      <c r="AV12" s="159"/>
      <c r="AW12" s="159">
        <v>15910.630000000001</v>
      </c>
    </row>
    <row r="13" spans="1:49" s="96" customFormat="1" ht="12.75" x14ac:dyDescent="0.2">
      <c r="A13" s="96">
        <v>16</v>
      </c>
      <c r="B13" s="96" t="s">
        <v>131</v>
      </c>
      <c r="C13" s="97">
        <v>837320.74</v>
      </c>
      <c r="D13" s="97">
        <v>657000.24</v>
      </c>
      <c r="E13" s="97">
        <v>474219.13000000018</v>
      </c>
      <c r="F13" s="97">
        <v>639313.34000000113</v>
      </c>
      <c r="G13" s="97">
        <v>428435.14999999991</v>
      </c>
      <c r="H13" s="97">
        <v>902716.53000000049</v>
      </c>
      <c r="I13" s="97">
        <v>414202.21999999986</v>
      </c>
      <c r="J13" s="97">
        <v>525678.37</v>
      </c>
      <c r="K13" s="97">
        <f t="shared" si="0"/>
        <v>712978.32</v>
      </c>
      <c r="L13" s="97">
        <f t="shared" si="1"/>
        <v>576937.26</v>
      </c>
      <c r="M13" s="97">
        <f t="shared" si="2"/>
        <v>870461.41000000015</v>
      </c>
      <c r="N13" s="97">
        <v>75854.27</v>
      </c>
      <c r="O13" s="97">
        <v>27049.199999999997</v>
      </c>
      <c r="P13" s="97">
        <v>74143.960000000006</v>
      </c>
      <c r="Q13" s="97">
        <v>15712.91</v>
      </c>
      <c r="R13" s="97">
        <v>24888.959999999995</v>
      </c>
      <c r="S13" s="97">
        <v>133550.68999999997</v>
      </c>
      <c r="T13" s="97">
        <v>75917.339999999982</v>
      </c>
      <c r="U13" s="97">
        <v>73950.150000000009</v>
      </c>
      <c r="V13" s="97">
        <v>15755.13</v>
      </c>
      <c r="W13" s="97">
        <v>58683.069999999985</v>
      </c>
      <c r="X13" s="97">
        <v>91001.260000000009</v>
      </c>
      <c r="Y13" s="97">
        <v>46471.38</v>
      </c>
      <c r="Z13" s="97">
        <v>42810.709999999992</v>
      </c>
      <c r="AA13" s="97">
        <v>7689.619999999999</v>
      </c>
      <c r="AB13" s="97">
        <v>40488.82</v>
      </c>
      <c r="AC13" s="97">
        <v>26065.570000000003</v>
      </c>
      <c r="AD13" s="97">
        <v>54152.81</v>
      </c>
      <c r="AE13" s="97">
        <v>34996.62999999999</v>
      </c>
      <c r="AF13" s="97">
        <v>113631.94000000002</v>
      </c>
      <c r="AG13" s="97">
        <v>39022.21</v>
      </c>
      <c r="AH13" s="97">
        <v>52480.439999999988</v>
      </c>
      <c r="AI13" s="97">
        <v>64400.23</v>
      </c>
      <c r="AJ13" s="97">
        <v>36596.26</v>
      </c>
      <c r="AK13" s="97">
        <v>64602.02</v>
      </c>
      <c r="AL13" s="97">
        <v>15287.46</v>
      </c>
      <c r="AM13" s="97">
        <v>69789.119999999981</v>
      </c>
      <c r="AN13" s="97">
        <v>0</v>
      </c>
      <c r="AO13" s="97">
        <v>142386.07</v>
      </c>
      <c r="AP13" s="97">
        <v>104130.18000000002</v>
      </c>
      <c r="AQ13" s="97">
        <v>157052.53000000003</v>
      </c>
      <c r="AR13" s="159">
        <v>36209.599999999999</v>
      </c>
      <c r="AS13" s="159">
        <v>46302.26999999999</v>
      </c>
      <c r="AT13" s="159">
        <v>33839.78</v>
      </c>
      <c r="AU13" s="159">
        <v>111263</v>
      </c>
      <c r="AV13" s="159">
        <v>651.04</v>
      </c>
      <c r="AW13" s="159">
        <v>153550.36000000004</v>
      </c>
    </row>
    <row r="14" spans="1:49" s="96" customFormat="1" ht="12.75" x14ac:dyDescent="0.2">
      <c r="A14" s="96" t="s">
        <v>219</v>
      </c>
      <c r="B14" s="96" t="s">
        <v>132</v>
      </c>
      <c r="C14" s="97">
        <v>490807.73999999941</v>
      </c>
      <c r="D14" s="97">
        <v>508713.64999999909</v>
      </c>
      <c r="E14" s="97">
        <v>605718.04999999981</v>
      </c>
      <c r="F14" s="97">
        <v>444011.22999999975</v>
      </c>
      <c r="G14" s="97">
        <v>556344.21999999986</v>
      </c>
      <c r="H14" s="97">
        <v>750057.01999999979</v>
      </c>
      <c r="I14" s="97">
        <v>476994.99999999843</v>
      </c>
      <c r="J14" s="97">
        <v>502844.75000000023</v>
      </c>
      <c r="K14" s="97">
        <f t="shared" si="0"/>
        <v>576221.97</v>
      </c>
      <c r="L14" s="97">
        <f t="shared" si="1"/>
        <v>794903.83</v>
      </c>
      <c r="M14" s="97">
        <f t="shared" si="2"/>
        <v>722115.1399999999</v>
      </c>
      <c r="N14" s="97">
        <v>96344.120000000039</v>
      </c>
      <c r="O14" s="97">
        <v>30395.129999999997</v>
      </c>
      <c r="P14" s="97">
        <v>14572.329999999998</v>
      </c>
      <c r="Q14" s="97">
        <v>83972.430000000008</v>
      </c>
      <c r="R14" s="97">
        <v>80998.580000000016</v>
      </c>
      <c r="S14" s="97">
        <v>33914.740000000005</v>
      </c>
      <c r="T14" s="97">
        <v>32123.759999999998</v>
      </c>
      <c r="U14" s="97">
        <v>43946.55</v>
      </c>
      <c r="V14" s="97">
        <v>21701.380000000005</v>
      </c>
      <c r="W14" s="97">
        <v>81629.340000000011</v>
      </c>
      <c r="X14" s="97">
        <v>25552.26</v>
      </c>
      <c r="Y14" s="97">
        <v>31071.35</v>
      </c>
      <c r="Z14" s="97">
        <v>36672.169999999991</v>
      </c>
      <c r="AA14" s="97">
        <v>103499.45</v>
      </c>
      <c r="AB14" s="97">
        <v>44412.56</v>
      </c>
      <c r="AC14" s="97">
        <v>83315.45</v>
      </c>
      <c r="AD14" s="97">
        <v>143876.15999999997</v>
      </c>
      <c r="AE14" s="97">
        <v>57507.25</v>
      </c>
      <c r="AF14" s="97">
        <v>47444.520000000004</v>
      </c>
      <c r="AG14" s="97">
        <v>23973.63</v>
      </c>
      <c r="AH14" s="97">
        <v>74081.719999999987</v>
      </c>
      <c r="AI14" s="97">
        <v>71227.26999999999</v>
      </c>
      <c r="AJ14" s="97">
        <v>86333.74</v>
      </c>
      <c r="AK14" s="97">
        <v>22559.91</v>
      </c>
      <c r="AL14" s="97">
        <v>45777.340000000011</v>
      </c>
      <c r="AM14" s="97">
        <v>33194.769999999997</v>
      </c>
      <c r="AN14" s="97">
        <v>157.77000000000001</v>
      </c>
      <c r="AO14" s="97">
        <v>61080.619999999995</v>
      </c>
      <c r="AP14" s="97">
        <v>84672.840000000011</v>
      </c>
      <c r="AQ14" s="97">
        <v>181698.89</v>
      </c>
      <c r="AR14" s="159">
        <v>19845.25</v>
      </c>
      <c r="AS14" s="159">
        <v>103670.23999999999</v>
      </c>
      <c r="AT14" s="159">
        <v>67715.89</v>
      </c>
      <c r="AU14" s="159">
        <v>76220.210000000006</v>
      </c>
      <c r="AV14" s="159">
        <v>45.98</v>
      </c>
      <c r="AW14" s="159">
        <v>48035.340000000004</v>
      </c>
    </row>
    <row r="15" spans="1:49" s="96" customFormat="1" ht="12.75" x14ac:dyDescent="0.2">
      <c r="A15" s="96">
        <v>1902</v>
      </c>
      <c r="B15" s="96" t="s">
        <v>166</v>
      </c>
      <c r="C15" s="97">
        <v>198588.80000000005</v>
      </c>
      <c r="D15" s="97">
        <v>158593.86999999994</v>
      </c>
      <c r="E15" s="97">
        <v>197928.05000000022</v>
      </c>
      <c r="F15" s="97">
        <v>170000.49</v>
      </c>
      <c r="G15" s="97">
        <v>177965.19000000006</v>
      </c>
      <c r="H15" s="97">
        <v>213312.84000000005</v>
      </c>
      <c r="I15" s="97">
        <v>145448.32999999999</v>
      </c>
      <c r="J15" s="97">
        <v>211144.09999999998</v>
      </c>
      <c r="K15" s="97">
        <f t="shared" si="0"/>
        <v>178542.72000000003</v>
      </c>
      <c r="L15" s="97">
        <f t="shared" si="1"/>
        <v>283969.14</v>
      </c>
      <c r="M15" s="97">
        <f t="shared" si="2"/>
        <v>356296.58</v>
      </c>
      <c r="N15" s="97">
        <v>18238.990000000002</v>
      </c>
      <c r="O15" s="97">
        <v>14921.210000000001</v>
      </c>
      <c r="P15" s="97">
        <v>14712.3</v>
      </c>
      <c r="Q15" s="97">
        <v>8570.86</v>
      </c>
      <c r="R15" s="97">
        <v>20925</v>
      </c>
      <c r="S15" s="97">
        <v>5557.36</v>
      </c>
      <c r="T15" s="97">
        <v>15665.439999999997</v>
      </c>
      <c r="U15" s="97">
        <v>19545.45</v>
      </c>
      <c r="V15" s="97">
        <v>8286.61</v>
      </c>
      <c r="W15" s="97">
        <v>17266.670000000002</v>
      </c>
      <c r="X15" s="97">
        <v>18052.760000000002</v>
      </c>
      <c r="Y15" s="97">
        <v>16800.07</v>
      </c>
      <c r="Z15" s="97">
        <v>29858.309999999998</v>
      </c>
      <c r="AA15" s="97">
        <v>13532.64</v>
      </c>
      <c r="AB15" s="97">
        <v>21817.91</v>
      </c>
      <c r="AC15" s="97">
        <v>11728.830000000002</v>
      </c>
      <c r="AD15" s="97">
        <v>23685.780000000002</v>
      </c>
      <c r="AE15" s="97">
        <v>10073.73</v>
      </c>
      <c r="AF15" s="97">
        <v>40188.829999999994</v>
      </c>
      <c r="AG15" s="97">
        <v>20788.260000000002</v>
      </c>
      <c r="AH15" s="97">
        <v>38135.700000000004</v>
      </c>
      <c r="AI15" s="97">
        <v>16236.880000000003</v>
      </c>
      <c r="AJ15" s="97">
        <v>11657.999999999996</v>
      </c>
      <c r="AK15" s="97">
        <v>46264.270000000004</v>
      </c>
      <c r="AL15" s="97">
        <v>7846.4799999999987</v>
      </c>
      <c r="AM15" s="97">
        <v>39592.679999999993</v>
      </c>
      <c r="AN15" s="97">
        <v>0</v>
      </c>
      <c r="AO15" s="97">
        <v>58236.639999999992</v>
      </c>
      <c r="AP15" s="97">
        <v>30583.780000000002</v>
      </c>
      <c r="AQ15" s="97">
        <v>66377.60000000002</v>
      </c>
      <c r="AR15" s="159">
        <v>25359.22</v>
      </c>
      <c r="AS15" s="159">
        <v>35564.03</v>
      </c>
      <c r="AT15" s="159">
        <v>21672.710000000003</v>
      </c>
      <c r="AU15" s="159">
        <v>37512.820000000007</v>
      </c>
      <c r="AV15" s="159"/>
      <c r="AW15" s="159">
        <v>33550.620000000003</v>
      </c>
    </row>
    <row r="16" spans="1:49" s="96" customFormat="1" ht="12.75" x14ac:dyDescent="0.2">
      <c r="A16" s="96">
        <v>1905</v>
      </c>
      <c r="B16" s="96" t="s">
        <v>167</v>
      </c>
      <c r="C16" s="97">
        <v>588921.38999999978</v>
      </c>
      <c r="D16" s="97">
        <v>509725.61000000004</v>
      </c>
      <c r="E16" s="97">
        <v>638717.82999999996</v>
      </c>
      <c r="F16" s="97">
        <v>632353.57000000053</v>
      </c>
      <c r="G16" s="97">
        <v>763460.92</v>
      </c>
      <c r="H16" s="97">
        <v>855181.13999999955</v>
      </c>
      <c r="I16" s="97">
        <v>592062.37</v>
      </c>
      <c r="J16" s="97">
        <v>559850.84000000032</v>
      </c>
      <c r="K16" s="97">
        <f t="shared" si="0"/>
        <v>692394.60000000009</v>
      </c>
      <c r="L16" s="97">
        <f t="shared" si="1"/>
        <v>747666.39</v>
      </c>
      <c r="M16" s="97">
        <f t="shared" si="2"/>
        <v>967360.95999999973</v>
      </c>
      <c r="N16" s="97">
        <v>134697.31000000003</v>
      </c>
      <c r="O16" s="97">
        <v>23163.570000000011</v>
      </c>
      <c r="P16" s="97">
        <v>31016.860000000004</v>
      </c>
      <c r="Q16" s="97">
        <v>57246.560000000012</v>
      </c>
      <c r="R16" s="97">
        <v>54039.760000000009</v>
      </c>
      <c r="S16" s="97">
        <v>47242.529999999992</v>
      </c>
      <c r="T16" s="97">
        <v>74644.50999999998</v>
      </c>
      <c r="U16" s="97">
        <v>34950.130000000005</v>
      </c>
      <c r="V16" s="97">
        <v>85814.9</v>
      </c>
      <c r="W16" s="97">
        <v>28676.589999999997</v>
      </c>
      <c r="X16" s="97">
        <v>79576.200000000026</v>
      </c>
      <c r="Y16" s="97">
        <v>41325.680000000008</v>
      </c>
      <c r="Z16" s="97">
        <v>68832.319999999992</v>
      </c>
      <c r="AA16" s="97">
        <v>42858.889999999992</v>
      </c>
      <c r="AB16" s="97">
        <v>42308.38</v>
      </c>
      <c r="AC16" s="97">
        <v>34333.42</v>
      </c>
      <c r="AD16" s="97">
        <v>106120.37</v>
      </c>
      <c r="AE16" s="97">
        <v>6031.1500000000005</v>
      </c>
      <c r="AF16" s="97">
        <v>124384.31999999988</v>
      </c>
      <c r="AG16" s="97">
        <v>50872.33</v>
      </c>
      <c r="AH16" s="97">
        <v>61700.030000000028</v>
      </c>
      <c r="AI16" s="97">
        <v>51621.920000000027</v>
      </c>
      <c r="AJ16" s="97">
        <v>64365.859999999993</v>
      </c>
      <c r="AK16" s="97">
        <v>94237.400000000009</v>
      </c>
      <c r="AL16" s="97">
        <v>45337.44999999999</v>
      </c>
      <c r="AM16" s="97">
        <v>49035.7</v>
      </c>
      <c r="AN16" s="97">
        <v>1024.8800000000001</v>
      </c>
      <c r="AO16" s="97">
        <v>209906.28999999998</v>
      </c>
      <c r="AP16" s="97">
        <v>227947.32999999996</v>
      </c>
      <c r="AQ16" s="97">
        <v>142819.59999999998</v>
      </c>
      <c r="AR16" s="159">
        <v>56161.049999999988</v>
      </c>
      <c r="AS16" s="159">
        <v>36916.700000000012</v>
      </c>
      <c r="AT16" s="159">
        <v>65417.920000000013</v>
      </c>
      <c r="AU16" s="159">
        <v>45425.86</v>
      </c>
      <c r="AV16" s="159">
        <v>1759.48</v>
      </c>
      <c r="AW16" s="159">
        <v>85608.699999999953</v>
      </c>
    </row>
    <row r="17" spans="1:49" s="96" customFormat="1" ht="12.75" x14ac:dyDescent="0.2">
      <c r="A17" s="96">
        <v>2103</v>
      </c>
      <c r="B17" s="96" t="s">
        <v>133</v>
      </c>
      <c r="C17" s="97">
        <v>70668.56</v>
      </c>
      <c r="D17" s="97">
        <v>84035.79999999993</v>
      </c>
      <c r="E17" s="97">
        <v>75178.06</v>
      </c>
      <c r="F17" s="97">
        <v>83454.03999999995</v>
      </c>
      <c r="G17" s="97">
        <v>90987.12000000001</v>
      </c>
      <c r="H17" s="97">
        <v>119257.25000000006</v>
      </c>
      <c r="I17" s="97">
        <v>80360.08</v>
      </c>
      <c r="J17" s="97">
        <v>70447.420000000071</v>
      </c>
      <c r="K17" s="97">
        <f t="shared" si="0"/>
        <v>107817.20000000001</v>
      </c>
      <c r="L17" s="97">
        <f t="shared" si="1"/>
        <v>156580.72</v>
      </c>
      <c r="M17" s="97">
        <f t="shared" si="2"/>
        <v>145933.57999999999</v>
      </c>
      <c r="N17" s="97">
        <v>15604.720000000003</v>
      </c>
      <c r="O17" s="97">
        <v>8324.1099999999988</v>
      </c>
      <c r="P17" s="97">
        <v>5640.4399999999978</v>
      </c>
      <c r="Q17" s="97">
        <v>6883.3</v>
      </c>
      <c r="R17" s="97">
        <v>7542.0400000000018</v>
      </c>
      <c r="S17" s="97">
        <v>7105.89</v>
      </c>
      <c r="T17" s="97">
        <v>7591.2200000000012</v>
      </c>
      <c r="U17" s="97">
        <v>5105.2999999999993</v>
      </c>
      <c r="V17" s="97">
        <v>8860.56</v>
      </c>
      <c r="W17" s="97">
        <v>9066.380000000001</v>
      </c>
      <c r="X17" s="97">
        <v>8449.5</v>
      </c>
      <c r="Y17" s="97">
        <v>17643.739999999998</v>
      </c>
      <c r="Z17" s="97">
        <v>7618.1599999999989</v>
      </c>
      <c r="AA17" s="97">
        <v>4270.9899999999989</v>
      </c>
      <c r="AB17" s="97">
        <v>10236.66</v>
      </c>
      <c r="AC17" s="97">
        <v>6423.37</v>
      </c>
      <c r="AD17" s="97">
        <v>16778.560000000001</v>
      </c>
      <c r="AE17" s="97">
        <v>3759</v>
      </c>
      <c r="AF17" s="97">
        <v>40138.999999999993</v>
      </c>
      <c r="AG17" s="97">
        <v>11517.82</v>
      </c>
      <c r="AH17" s="97">
        <v>14254.81</v>
      </c>
      <c r="AI17" s="97">
        <v>13179.03</v>
      </c>
      <c r="AJ17" s="97">
        <v>9191.760000000002</v>
      </c>
      <c r="AK17" s="97">
        <v>19211.560000000005</v>
      </c>
      <c r="AL17" s="97">
        <v>7771.49</v>
      </c>
      <c r="AM17" s="97">
        <v>18901.680000000008</v>
      </c>
      <c r="AN17" s="97">
        <v>1208.33</v>
      </c>
      <c r="AO17" s="97">
        <v>21941.78</v>
      </c>
      <c r="AP17" s="97">
        <v>13680.279999999995</v>
      </c>
      <c r="AQ17" s="97">
        <v>24605.059999999998</v>
      </c>
      <c r="AR17" s="159">
        <v>5662.16</v>
      </c>
      <c r="AS17" s="159">
        <v>21783.220000000005</v>
      </c>
      <c r="AT17" s="159">
        <v>6255.4900000000007</v>
      </c>
      <c r="AU17" s="159">
        <v>9730.3000000000011</v>
      </c>
      <c r="AV17" s="159">
        <v>188.08</v>
      </c>
      <c r="AW17" s="159">
        <v>14205.709999999997</v>
      </c>
    </row>
    <row r="18" spans="1:49" s="96" customFormat="1" ht="12.75" x14ac:dyDescent="0.2">
      <c r="A18" s="96" t="s">
        <v>220</v>
      </c>
      <c r="B18" s="96" t="s">
        <v>134</v>
      </c>
      <c r="C18" s="97">
        <v>134855.35000000003</v>
      </c>
      <c r="D18" s="97">
        <v>263691.99000000017</v>
      </c>
      <c r="E18" s="97">
        <v>183656.53000000003</v>
      </c>
      <c r="F18" s="97">
        <v>329921.99999999983</v>
      </c>
      <c r="G18" s="97">
        <v>370265.86000000057</v>
      </c>
      <c r="H18" s="97">
        <v>383827.59000000072</v>
      </c>
      <c r="I18" s="97">
        <v>431086.49999999988</v>
      </c>
      <c r="J18" s="97">
        <v>551400.99</v>
      </c>
      <c r="K18" s="97">
        <f t="shared" si="0"/>
        <v>1231365.5499999998</v>
      </c>
      <c r="L18" s="97">
        <f t="shared" si="1"/>
        <v>1065755.55</v>
      </c>
      <c r="M18" s="97">
        <f t="shared" si="2"/>
        <v>516427.31999999995</v>
      </c>
      <c r="N18" s="97">
        <v>187133.42999999991</v>
      </c>
      <c r="O18" s="97">
        <v>73982.979999999981</v>
      </c>
      <c r="P18" s="97">
        <v>42691.87999999999</v>
      </c>
      <c r="Q18" s="97">
        <v>51067.51999999999</v>
      </c>
      <c r="R18" s="97">
        <v>117380.52999999997</v>
      </c>
      <c r="S18" s="97">
        <v>11735.88</v>
      </c>
      <c r="T18" s="97">
        <v>189586.66999999998</v>
      </c>
      <c r="U18" s="97">
        <v>87955.16</v>
      </c>
      <c r="V18" s="97">
        <v>101147.5</v>
      </c>
      <c r="W18" s="97">
        <v>24387.95</v>
      </c>
      <c r="X18" s="97">
        <v>156202.37</v>
      </c>
      <c r="Y18" s="97">
        <v>188093.67999999996</v>
      </c>
      <c r="Z18" s="97">
        <v>194358.32</v>
      </c>
      <c r="AA18" s="97">
        <v>53146.33</v>
      </c>
      <c r="AB18" s="97">
        <v>83582.480000000025</v>
      </c>
      <c r="AC18" s="97">
        <v>50599.459999999992</v>
      </c>
      <c r="AD18" s="97">
        <v>135981.58000000005</v>
      </c>
      <c r="AE18" s="97">
        <v>86378.599999999977</v>
      </c>
      <c r="AF18" s="97">
        <v>154628.10999999996</v>
      </c>
      <c r="AG18" s="97">
        <v>42127.39</v>
      </c>
      <c r="AH18" s="97">
        <v>117881.13000000003</v>
      </c>
      <c r="AI18" s="97">
        <v>60355.400000000009</v>
      </c>
      <c r="AJ18" s="97">
        <v>54116.460000000006</v>
      </c>
      <c r="AK18" s="97">
        <v>32600.290000000005</v>
      </c>
      <c r="AL18" s="97">
        <v>15381.160000000002</v>
      </c>
      <c r="AM18" s="97">
        <v>47160.95</v>
      </c>
      <c r="AN18" s="97">
        <v>10183.59</v>
      </c>
      <c r="AO18" s="97">
        <v>107972.08999999998</v>
      </c>
      <c r="AP18" s="97">
        <v>13326.389999999998</v>
      </c>
      <c r="AQ18" s="97">
        <v>61607.880000000005</v>
      </c>
      <c r="AR18" s="159">
        <v>61872.399999999994</v>
      </c>
      <c r="AS18" s="159">
        <v>14962.800000000001</v>
      </c>
      <c r="AT18" s="159">
        <v>79409.3</v>
      </c>
      <c r="AU18" s="159">
        <v>14965.800000000003</v>
      </c>
      <c r="AV18" s="159">
        <v>8985.2000000000007</v>
      </c>
      <c r="AW18" s="159">
        <v>80599.760000000009</v>
      </c>
    </row>
    <row r="19" spans="1:49" s="96" customFormat="1" ht="12.75" x14ac:dyDescent="0.2">
      <c r="A19" s="96">
        <v>2203</v>
      </c>
      <c r="B19" s="96" t="s">
        <v>135</v>
      </c>
      <c r="C19" s="97">
        <v>213641.78999999992</v>
      </c>
      <c r="D19" s="97">
        <v>174227.83000000005</v>
      </c>
      <c r="E19" s="97">
        <v>164065.00999999992</v>
      </c>
      <c r="F19" s="97">
        <v>160100.13000000006</v>
      </c>
      <c r="G19" s="97">
        <v>144462.65999999992</v>
      </c>
      <c r="H19" s="97">
        <v>279278.83</v>
      </c>
      <c r="I19" s="97">
        <v>254859.1999999999</v>
      </c>
      <c r="J19" s="97">
        <v>321195.10999999987</v>
      </c>
      <c r="K19" s="97">
        <f t="shared" si="0"/>
        <v>502283.72</v>
      </c>
      <c r="L19" s="97">
        <f t="shared" si="1"/>
        <v>640832.6</v>
      </c>
      <c r="M19" s="97">
        <f t="shared" si="2"/>
        <v>529194.13</v>
      </c>
      <c r="N19" s="97">
        <v>78286.5</v>
      </c>
      <c r="O19" s="97">
        <v>57125.67</v>
      </c>
      <c r="P19" s="97">
        <v>13543</v>
      </c>
      <c r="Q19" s="97">
        <v>5870.16</v>
      </c>
      <c r="R19" s="97">
        <v>13693.41</v>
      </c>
      <c r="S19" s="97">
        <v>99503.97</v>
      </c>
      <c r="T19" s="97">
        <v>8338.7800000000007</v>
      </c>
      <c r="U19" s="97">
        <v>9209.83</v>
      </c>
      <c r="V19" s="97">
        <v>37276.53</v>
      </c>
      <c r="W19" s="97">
        <v>52731.130000000005</v>
      </c>
      <c r="X19" s="97">
        <v>50792.11</v>
      </c>
      <c r="Y19" s="97">
        <v>75912.62999999999</v>
      </c>
      <c r="Z19" s="97">
        <v>53869.35</v>
      </c>
      <c r="AA19" s="97">
        <v>17727.920000000002</v>
      </c>
      <c r="AB19" s="97">
        <v>83182.150000000023</v>
      </c>
      <c r="AC19" s="97">
        <v>17330.740000000002</v>
      </c>
      <c r="AD19" s="97">
        <v>16998.43</v>
      </c>
      <c r="AE19" s="97">
        <v>12338.75</v>
      </c>
      <c r="AF19" s="97">
        <v>117530.99</v>
      </c>
      <c r="AG19" s="97">
        <v>0</v>
      </c>
      <c r="AH19" s="97">
        <v>122090.56</v>
      </c>
      <c r="AI19" s="97">
        <v>55458.979999999996</v>
      </c>
      <c r="AJ19" s="97">
        <v>102096.14</v>
      </c>
      <c r="AK19" s="97">
        <v>42208.589999999989</v>
      </c>
      <c r="AL19" s="97">
        <v>20795.63</v>
      </c>
      <c r="AM19" s="97">
        <v>37087.409999999996</v>
      </c>
      <c r="AN19" s="97">
        <v>78385.91</v>
      </c>
      <c r="AO19" s="97">
        <v>65683.98</v>
      </c>
      <c r="AP19" s="97">
        <v>84558.939999999988</v>
      </c>
      <c r="AQ19" s="97">
        <v>33668.32</v>
      </c>
      <c r="AR19" s="159">
        <v>15337.96</v>
      </c>
      <c r="AS19" s="159">
        <v>130990.43999999997</v>
      </c>
      <c r="AT19" s="159">
        <v>31121.86</v>
      </c>
      <c r="AU19" s="159"/>
      <c r="AV19" s="159"/>
      <c r="AW19" s="159">
        <v>31563.68</v>
      </c>
    </row>
    <row r="20" spans="1:49" s="96" customFormat="1" ht="12.75" x14ac:dyDescent="0.2">
      <c r="A20" s="96" t="s">
        <v>221</v>
      </c>
      <c r="B20" s="96" t="s">
        <v>168</v>
      </c>
      <c r="C20" s="97">
        <v>170919.48999999996</v>
      </c>
      <c r="D20" s="97">
        <v>235781.63999999987</v>
      </c>
      <c r="E20" s="97">
        <v>156467.79999999993</v>
      </c>
      <c r="F20" s="97">
        <v>141368.52999999991</v>
      </c>
      <c r="G20" s="97">
        <v>112606.89000000004</v>
      </c>
      <c r="H20" s="97">
        <v>85139.65</v>
      </c>
      <c r="I20" s="97">
        <v>114124.22000000004</v>
      </c>
      <c r="J20" s="97">
        <v>73297.16</v>
      </c>
      <c r="K20" s="97">
        <f t="shared" si="0"/>
        <v>140817.07999999999</v>
      </c>
      <c r="L20" s="97">
        <f t="shared" si="1"/>
        <v>135125.88</v>
      </c>
      <c r="M20" s="97">
        <f t="shared" si="2"/>
        <v>67475.91</v>
      </c>
      <c r="N20" s="97">
        <v>7868.77</v>
      </c>
      <c r="O20" s="97">
        <v>2469.2100000000009</v>
      </c>
      <c r="P20" s="97">
        <v>22511.350000000002</v>
      </c>
      <c r="Q20" s="97">
        <v>2486.8700000000003</v>
      </c>
      <c r="R20" s="97">
        <v>2886.7799999999997</v>
      </c>
      <c r="S20" s="97">
        <v>29076.020000000004</v>
      </c>
      <c r="T20" s="97">
        <v>5667.5399999999991</v>
      </c>
      <c r="U20" s="97">
        <v>25417.829999999998</v>
      </c>
      <c r="V20" s="97">
        <v>2172.59</v>
      </c>
      <c r="W20" s="97">
        <v>25277.93</v>
      </c>
      <c r="X20" s="97">
        <v>6542.3399999999992</v>
      </c>
      <c r="Y20" s="97">
        <v>8439.85</v>
      </c>
      <c r="Z20" s="97">
        <v>14650.369999999999</v>
      </c>
      <c r="AA20" s="97">
        <v>6572.6</v>
      </c>
      <c r="AB20" s="97">
        <v>21935.05000000001</v>
      </c>
      <c r="AC20" s="97">
        <v>3882.6700000000005</v>
      </c>
      <c r="AD20" s="97">
        <v>4822.3700000000008</v>
      </c>
      <c r="AE20" s="97">
        <v>889.45</v>
      </c>
      <c r="AF20" s="97">
        <v>28174.43</v>
      </c>
      <c r="AG20" s="97">
        <v>4987.16</v>
      </c>
      <c r="AH20" s="97">
        <v>32249.8</v>
      </c>
      <c r="AI20" s="97">
        <v>2142.0199999999995</v>
      </c>
      <c r="AJ20" s="97">
        <v>2286.0300000000002</v>
      </c>
      <c r="AK20" s="97">
        <v>12533.929999999998</v>
      </c>
      <c r="AL20" s="97">
        <v>28688.78</v>
      </c>
      <c r="AM20" s="97">
        <v>2609.2299999999996</v>
      </c>
      <c r="AN20" s="97">
        <v>0</v>
      </c>
      <c r="AO20" s="97">
        <v>8805.99</v>
      </c>
      <c r="AP20" s="97">
        <v>11325.750000000002</v>
      </c>
      <c r="AQ20" s="97">
        <v>0</v>
      </c>
      <c r="AR20" s="159">
        <v>5427.3499999999985</v>
      </c>
      <c r="AS20" s="159">
        <v>8661.4600000000009</v>
      </c>
      <c r="AT20" s="159">
        <v>1904.27</v>
      </c>
      <c r="AU20" s="159">
        <v>53.08</v>
      </c>
      <c r="AV20" s="159"/>
      <c r="AW20" s="159"/>
    </row>
    <row r="21" spans="1:49" s="96" customFormat="1" ht="12.75" x14ac:dyDescent="0.2">
      <c r="A21" s="96" t="s">
        <v>222</v>
      </c>
      <c r="B21" s="96" t="s">
        <v>136</v>
      </c>
      <c r="C21" s="97">
        <v>272020.40999999992</v>
      </c>
      <c r="D21" s="97">
        <v>256190.13</v>
      </c>
      <c r="E21" s="97">
        <v>309568.61999999982</v>
      </c>
      <c r="F21" s="97">
        <v>292276.53999999998</v>
      </c>
      <c r="G21" s="97">
        <v>187199.14</v>
      </c>
      <c r="H21" s="97">
        <v>139293.39999999994</v>
      </c>
      <c r="I21" s="97">
        <v>205510.20000000024</v>
      </c>
      <c r="J21" s="97">
        <v>298513.59000000003</v>
      </c>
      <c r="K21" s="97">
        <f t="shared" si="0"/>
        <v>392640.76000000007</v>
      </c>
      <c r="L21" s="97">
        <f t="shared" si="1"/>
        <v>562161.88</v>
      </c>
      <c r="M21" s="97">
        <f t="shared" si="2"/>
        <v>453789.60000000003</v>
      </c>
      <c r="N21" s="97">
        <v>43936.009999999995</v>
      </c>
      <c r="O21" s="97">
        <v>64237.5</v>
      </c>
      <c r="P21" s="97">
        <v>80603.290000000008</v>
      </c>
      <c r="Q21" s="97">
        <v>7487.1</v>
      </c>
      <c r="R21" s="97">
        <v>69006.349999999991</v>
      </c>
      <c r="S21" s="97">
        <v>7147.46</v>
      </c>
      <c r="T21" s="97">
        <v>42502.93</v>
      </c>
      <c r="U21" s="97">
        <v>4603</v>
      </c>
      <c r="V21" s="97">
        <v>9084.9500000000007</v>
      </c>
      <c r="W21" s="97">
        <v>44809.57</v>
      </c>
      <c r="X21" s="97">
        <v>1088.8399999999999</v>
      </c>
      <c r="Y21" s="97">
        <v>18133.760000000002</v>
      </c>
      <c r="Z21" s="97">
        <v>60144</v>
      </c>
      <c r="AA21" s="97">
        <v>64395.67</v>
      </c>
      <c r="AB21" s="97">
        <v>24068.52</v>
      </c>
      <c r="AC21" s="97">
        <v>76721.059999999983</v>
      </c>
      <c r="AD21" s="97">
        <v>26518.39</v>
      </c>
      <c r="AE21" s="97">
        <v>33647.69</v>
      </c>
      <c r="AF21" s="97">
        <v>51916.740000000005</v>
      </c>
      <c r="AG21" s="97">
        <v>0</v>
      </c>
      <c r="AH21" s="97">
        <v>156394.81000000003</v>
      </c>
      <c r="AI21" s="97">
        <v>32750</v>
      </c>
      <c r="AJ21" s="97">
        <v>0</v>
      </c>
      <c r="AK21" s="97">
        <v>35605</v>
      </c>
      <c r="AL21" s="97">
        <v>37265.020000000004</v>
      </c>
      <c r="AM21" s="97">
        <v>32568.910000000007</v>
      </c>
      <c r="AN21" s="97">
        <v>2697.11</v>
      </c>
      <c r="AO21" s="97">
        <v>97842.68</v>
      </c>
      <c r="AP21" s="97">
        <v>72212.92</v>
      </c>
      <c r="AQ21" s="97">
        <v>4810.45</v>
      </c>
      <c r="AR21" s="168">
        <v>0</v>
      </c>
      <c r="AS21" s="168">
        <v>23249.77</v>
      </c>
      <c r="AT21" s="168">
        <v>36190</v>
      </c>
      <c r="AU21" s="168">
        <v>43157.740000000005</v>
      </c>
      <c r="AV21" s="168">
        <v>42660</v>
      </c>
      <c r="AW21" s="168">
        <v>61135.000000000007</v>
      </c>
    </row>
    <row r="22" spans="1:49" s="96" customFormat="1" ht="12.75" x14ac:dyDescent="0.2">
      <c r="A22" s="96" t="s">
        <v>223</v>
      </c>
      <c r="B22" s="96" t="s">
        <v>169</v>
      </c>
      <c r="C22" s="97">
        <v>352119.81</v>
      </c>
      <c r="D22" s="97">
        <v>685028.50000000012</v>
      </c>
      <c r="E22" s="97">
        <v>666191.9099999998</v>
      </c>
      <c r="F22" s="97">
        <v>381760.4</v>
      </c>
      <c r="G22" s="97">
        <v>870678.39999999979</v>
      </c>
      <c r="H22" s="97">
        <v>2150020.6000000006</v>
      </c>
      <c r="I22" s="97">
        <v>1183321.75</v>
      </c>
      <c r="J22" s="97">
        <v>2449165.9700000007</v>
      </c>
      <c r="K22" s="97">
        <f t="shared" si="0"/>
        <v>1590873.8800000001</v>
      </c>
      <c r="L22" s="97">
        <f t="shared" si="1"/>
        <v>2003480.53</v>
      </c>
      <c r="M22" s="97">
        <f t="shared" si="2"/>
        <v>1471004.31</v>
      </c>
      <c r="N22" s="97">
        <v>379772.82000000007</v>
      </c>
      <c r="O22" s="97">
        <v>197114.73000000007</v>
      </c>
      <c r="P22" s="97">
        <v>157235.21000000002</v>
      </c>
      <c r="Q22" s="97">
        <v>63513.549999999996</v>
      </c>
      <c r="R22" s="97">
        <v>25792.489999999998</v>
      </c>
      <c r="S22" s="97">
        <v>200092.44999999998</v>
      </c>
      <c r="T22" s="97">
        <v>348606.27</v>
      </c>
      <c r="U22" s="97">
        <v>19366.5</v>
      </c>
      <c r="V22" s="97">
        <v>117871.15000000001</v>
      </c>
      <c r="W22" s="97">
        <v>28411.129999999997</v>
      </c>
      <c r="X22" s="97">
        <v>17867.969999999998</v>
      </c>
      <c r="Y22" s="97">
        <v>35229.61</v>
      </c>
      <c r="Z22" s="97">
        <v>455045.66000000003</v>
      </c>
      <c r="AA22" s="97">
        <v>151916.67000000001</v>
      </c>
      <c r="AB22" s="97">
        <v>275006.01000000007</v>
      </c>
      <c r="AC22" s="97">
        <v>60979.1</v>
      </c>
      <c r="AD22" s="97">
        <v>333881.11</v>
      </c>
      <c r="AE22" s="97">
        <v>26594.160000000003</v>
      </c>
      <c r="AF22" s="97">
        <v>139661.13</v>
      </c>
      <c r="AG22" s="97">
        <v>85988.71</v>
      </c>
      <c r="AH22" s="97">
        <v>58283.460000000006</v>
      </c>
      <c r="AI22" s="97">
        <v>68043.090000000011</v>
      </c>
      <c r="AJ22" s="97">
        <v>195736.6</v>
      </c>
      <c r="AK22" s="97">
        <v>152344.82999999999</v>
      </c>
      <c r="AL22" s="97">
        <v>38367.049999999996</v>
      </c>
      <c r="AM22" s="97">
        <v>171076.38000000003</v>
      </c>
      <c r="AN22" s="97">
        <v>170575.1</v>
      </c>
      <c r="AO22" s="97">
        <v>31892.979999999996</v>
      </c>
      <c r="AP22" s="97">
        <v>327271.08</v>
      </c>
      <c r="AQ22" s="97">
        <v>185307.65000000005</v>
      </c>
      <c r="AR22" s="168">
        <v>41282.300000000003</v>
      </c>
      <c r="AS22" s="168">
        <v>399171.37000000005</v>
      </c>
      <c r="AT22" s="168">
        <v>23269.8</v>
      </c>
      <c r="AU22" s="168">
        <v>43880.619999999995</v>
      </c>
      <c r="AV22" s="168">
        <v>0</v>
      </c>
      <c r="AW22" s="168">
        <v>38909.979999999996</v>
      </c>
    </row>
    <row r="23" spans="1:49" s="96" customFormat="1" ht="12.75" x14ac:dyDescent="0.2">
      <c r="A23" s="96">
        <v>27</v>
      </c>
      <c r="B23" s="96" t="s">
        <v>170</v>
      </c>
      <c r="C23" s="97">
        <v>4989880.1530000018</v>
      </c>
      <c r="D23" s="97">
        <v>4610231.01</v>
      </c>
      <c r="E23" s="97">
        <v>4170151.8899999992</v>
      </c>
      <c r="F23" s="97">
        <v>4297836.9899999993</v>
      </c>
      <c r="G23" s="97">
        <v>5704198.0100000016</v>
      </c>
      <c r="H23" s="97">
        <v>4940689.72</v>
      </c>
      <c r="I23" s="97">
        <v>5841272.450000003</v>
      </c>
      <c r="J23" s="97">
        <v>4778799.7299999967</v>
      </c>
      <c r="K23" s="97">
        <f t="shared" si="0"/>
        <v>5685099.2199999997</v>
      </c>
      <c r="L23" s="97">
        <f t="shared" si="1"/>
        <v>6123700.4000000004</v>
      </c>
      <c r="M23" s="97">
        <f t="shared" si="2"/>
        <v>5047907.82</v>
      </c>
      <c r="N23" s="97">
        <v>568475.15999999992</v>
      </c>
      <c r="O23" s="97">
        <v>23703.970000000005</v>
      </c>
      <c r="P23" s="97">
        <v>632194.29</v>
      </c>
      <c r="Q23" s="97">
        <v>539687.01</v>
      </c>
      <c r="R23" s="97">
        <v>447733.36</v>
      </c>
      <c r="S23" s="97">
        <v>1766.37</v>
      </c>
      <c r="T23" s="97">
        <v>576700.10000000009</v>
      </c>
      <c r="U23" s="97">
        <v>621039.16999999993</v>
      </c>
      <c r="V23" s="97">
        <v>649563.96000000008</v>
      </c>
      <c r="W23" s="97">
        <v>165741.74000000005</v>
      </c>
      <c r="X23" s="97">
        <v>684986.97999999986</v>
      </c>
      <c r="Y23" s="97">
        <v>773507.11</v>
      </c>
      <c r="Z23" s="97">
        <v>723717.27000000014</v>
      </c>
      <c r="AA23" s="97">
        <v>14628.59</v>
      </c>
      <c r="AB23" s="97">
        <v>617626.17999999982</v>
      </c>
      <c r="AC23" s="97">
        <v>612512.24</v>
      </c>
      <c r="AD23" s="97">
        <v>574310.32999999996</v>
      </c>
      <c r="AE23" s="97">
        <v>647509.36</v>
      </c>
      <c r="AF23" s="97">
        <v>91330.229999999981</v>
      </c>
      <c r="AG23" s="97">
        <v>681550.65</v>
      </c>
      <c r="AH23" s="97">
        <v>740999.36999999976</v>
      </c>
      <c r="AI23" s="97">
        <v>722906.65</v>
      </c>
      <c r="AJ23" s="97">
        <v>644735.87999999977</v>
      </c>
      <c r="AK23" s="97">
        <v>51873.65</v>
      </c>
      <c r="AL23" s="97">
        <v>850348.16000000015</v>
      </c>
      <c r="AM23" s="97">
        <v>542604.97</v>
      </c>
      <c r="AN23" s="97">
        <v>4530.46</v>
      </c>
      <c r="AO23" s="97">
        <v>809120.78000000014</v>
      </c>
      <c r="AP23" s="97">
        <v>523431.29</v>
      </c>
      <c r="AQ23" s="97">
        <v>381814.63</v>
      </c>
      <c r="AR23" s="168">
        <v>403992.05999999994</v>
      </c>
      <c r="AS23" s="168">
        <v>466072.81000000006</v>
      </c>
      <c r="AT23" s="168">
        <v>88337.62</v>
      </c>
      <c r="AU23" s="168">
        <v>526051.82000000007</v>
      </c>
      <c r="AV23" s="168">
        <v>371716.67</v>
      </c>
      <c r="AW23" s="168">
        <v>79886.55</v>
      </c>
    </row>
    <row r="24" spans="1:49" s="96" customFormat="1" ht="12.75" x14ac:dyDescent="0.2">
      <c r="A24" s="96">
        <v>30</v>
      </c>
      <c r="B24" s="96" t="s">
        <v>171</v>
      </c>
      <c r="C24" s="97">
        <v>109271.46000000002</v>
      </c>
      <c r="D24" s="97">
        <v>137653.91000000003</v>
      </c>
      <c r="E24" s="97">
        <v>223354.38999999998</v>
      </c>
      <c r="F24" s="97">
        <v>169088.63999999998</v>
      </c>
      <c r="G24" s="97">
        <v>197651.34999999992</v>
      </c>
      <c r="H24" s="97">
        <v>233301.18500000008</v>
      </c>
      <c r="I24" s="97">
        <v>15140.839999999997</v>
      </c>
      <c r="J24" s="97">
        <v>191564.19000000012</v>
      </c>
      <c r="K24" s="97">
        <f t="shared" si="0"/>
        <v>117514.28000000001</v>
      </c>
      <c r="L24" s="97">
        <f t="shared" si="1"/>
        <v>413442.18999999994</v>
      </c>
      <c r="M24" s="97">
        <f t="shared" si="2"/>
        <v>650184.13</v>
      </c>
      <c r="N24" s="97">
        <v>7731.03</v>
      </c>
      <c r="O24" s="97">
        <v>23462.42</v>
      </c>
      <c r="P24" s="97">
        <v>4666.6000000000004</v>
      </c>
      <c r="Q24" s="97">
        <v>14237.690000000002</v>
      </c>
      <c r="R24" s="97">
        <v>41460.900000000009</v>
      </c>
      <c r="S24" s="97">
        <v>8381.989999999998</v>
      </c>
      <c r="T24" s="97">
        <v>10782.28</v>
      </c>
      <c r="U24" s="97">
        <v>0</v>
      </c>
      <c r="V24" s="97">
        <v>570.16000000000008</v>
      </c>
      <c r="W24" s="97">
        <v>123.02000000000001</v>
      </c>
      <c r="X24" s="97">
        <v>0</v>
      </c>
      <c r="Y24" s="97">
        <v>6098.19</v>
      </c>
      <c r="Z24" s="97">
        <v>52043.530000000006</v>
      </c>
      <c r="AA24" s="97">
        <v>133665.04000000004</v>
      </c>
      <c r="AB24" s="97">
        <v>1174.1199999999999</v>
      </c>
      <c r="AC24" s="97">
        <v>535.01</v>
      </c>
      <c r="AD24" s="97">
        <v>3597.31</v>
      </c>
      <c r="AE24" s="97">
        <v>322</v>
      </c>
      <c r="AF24" s="97">
        <v>180817.80999999994</v>
      </c>
      <c r="AG24" s="97">
        <v>0</v>
      </c>
      <c r="AH24" s="97">
        <v>156.43</v>
      </c>
      <c r="AI24" s="97">
        <v>3308.83</v>
      </c>
      <c r="AJ24" s="97">
        <v>0</v>
      </c>
      <c r="AK24" s="97">
        <v>37822.110000000015</v>
      </c>
      <c r="AL24" s="97">
        <v>389.02</v>
      </c>
      <c r="AM24" s="97">
        <v>14166.160000000002</v>
      </c>
      <c r="AN24" s="97">
        <v>0</v>
      </c>
      <c r="AO24" s="97">
        <v>11787.84</v>
      </c>
      <c r="AP24" s="97">
        <v>270.73</v>
      </c>
      <c r="AQ24" s="97">
        <v>749.6</v>
      </c>
      <c r="AR24" s="168">
        <v>63728.59</v>
      </c>
      <c r="AS24" s="168">
        <v>104086.70000000001</v>
      </c>
      <c r="AT24" s="168">
        <v>426514.32</v>
      </c>
      <c r="AU24" s="168">
        <v>28491.170000000006</v>
      </c>
      <c r="AV24" s="168">
        <v>0</v>
      </c>
      <c r="AW24" s="168">
        <v>0</v>
      </c>
    </row>
    <row r="25" spans="1:49" s="96" customFormat="1" ht="12.75" x14ac:dyDescent="0.2">
      <c r="A25" s="96" t="s">
        <v>224</v>
      </c>
      <c r="B25" s="96" t="s">
        <v>172</v>
      </c>
      <c r="C25" s="97">
        <v>190265.11000000013</v>
      </c>
      <c r="D25" s="97">
        <v>272129.81999999989</v>
      </c>
      <c r="E25" s="97">
        <v>120592.04</v>
      </c>
      <c r="F25" s="97">
        <v>190628</v>
      </c>
      <c r="G25" s="97">
        <v>138865.91999999998</v>
      </c>
      <c r="H25" s="97">
        <v>179286.96</v>
      </c>
      <c r="I25" s="97">
        <v>271859.9900000004</v>
      </c>
      <c r="J25" s="97">
        <v>260012.75999999975</v>
      </c>
      <c r="K25" s="97">
        <f t="shared" si="0"/>
        <v>230293.88000000003</v>
      </c>
      <c r="L25" s="97">
        <f t="shared" si="1"/>
        <v>345630.47000000003</v>
      </c>
      <c r="M25" s="97">
        <f t="shared" si="2"/>
        <v>380888.15</v>
      </c>
      <c r="N25" s="97">
        <v>8548.6</v>
      </c>
      <c r="O25" s="97">
        <v>25761.199999999993</v>
      </c>
      <c r="P25" s="97">
        <v>36653.670000000006</v>
      </c>
      <c r="Q25" s="97">
        <v>4760.74</v>
      </c>
      <c r="R25" s="97">
        <v>34607.67</v>
      </c>
      <c r="S25" s="97">
        <v>26716.770000000004</v>
      </c>
      <c r="T25" s="97">
        <v>2262.6</v>
      </c>
      <c r="U25" s="97">
        <v>3473.08</v>
      </c>
      <c r="V25" s="97">
        <v>13671.119999999999</v>
      </c>
      <c r="W25" s="97">
        <v>66661.39</v>
      </c>
      <c r="X25" s="97">
        <v>6373.76</v>
      </c>
      <c r="Y25" s="97">
        <v>803.28</v>
      </c>
      <c r="Z25" s="97">
        <v>26400.1</v>
      </c>
      <c r="AA25" s="97">
        <v>18584.919999999995</v>
      </c>
      <c r="AB25" s="97">
        <v>20868.439999999999</v>
      </c>
      <c r="AC25" s="97">
        <v>76918.659999999989</v>
      </c>
      <c r="AD25" s="97">
        <v>17192.739999999998</v>
      </c>
      <c r="AE25" s="97">
        <v>11376.880000000003</v>
      </c>
      <c r="AF25" s="97">
        <v>45809.969999999994</v>
      </c>
      <c r="AG25" s="97">
        <v>28121.360000000004</v>
      </c>
      <c r="AH25" s="97">
        <v>19482.009999999995</v>
      </c>
      <c r="AI25" s="97">
        <v>47410.500000000022</v>
      </c>
      <c r="AJ25" s="97">
        <v>3135.2500000000005</v>
      </c>
      <c r="AK25" s="97">
        <v>30329.639999999996</v>
      </c>
      <c r="AL25" s="97">
        <v>5696.23</v>
      </c>
      <c r="AM25" s="97">
        <v>54199.150000000009</v>
      </c>
      <c r="AN25" s="97">
        <v>940.31</v>
      </c>
      <c r="AO25" s="97">
        <v>8743.6699999999964</v>
      </c>
      <c r="AP25" s="97">
        <v>144363.55000000005</v>
      </c>
      <c r="AQ25" s="97">
        <v>14587.489999999996</v>
      </c>
      <c r="AR25" s="168">
        <v>29082.46</v>
      </c>
      <c r="AS25" s="168">
        <v>6653.2</v>
      </c>
      <c r="AT25" s="168">
        <v>18307.059999999998</v>
      </c>
      <c r="AU25" s="168">
        <v>68865.929999999993</v>
      </c>
      <c r="AV25" s="168">
        <v>606.96</v>
      </c>
      <c r="AW25" s="168">
        <v>28842.140000000003</v>
      </c>
    </row>
    <row r="26" spans="1:49" s="96" customFormat="1" ht="12.75" x14ac:dyDescent="0.2">
      <c r="A26" s="96">
        <v>3917</v>
      </c>
      <c r="B26" s="96" t="s">
        <v>173</v>
      </c>
      <c r="C26" s="97">
        <v>166830.68999999992</v>
      </c>
      <c r="D26" s="97">
        <v>211584.16000000038</v>
      </c>
      <c r="E26" s="97">
        <v>136365.56999999995</v>
      </c>
      <c r="F26" s="97">
        <v>170552.11000000007</v>
      </c>
      <c r="G26" s="97">
        <v>56454.939999999995</v>
      </c>
      <c r="H26" s="97">
        <v>93448.899999999965</v>
      </c>
      <c r="I26" s="97">
        <v>174005.55000000005</v>
      </c>
      <c r="J26" s="97">
        <v>357373.05000000028</v>
      </c>
      <c r="K26" s="97">
        <f t="shared" si="0"/>
        <v>121620.6</v>
      </c>
      <c r="L26" s="97">
        <f t="shared" si="1"/>
        <v>287923.17</v>
      </c>
      <c r="M26" s="97">
        <f t="shared" si="2"/>
        <v>131318.99</v>
      </c>
      <c r="N26" s="97">
        <v>11454.369999999997</v>
      </c>
      <c r="O26" s="97">
        <v>7305.6699999999992</v>
      </c>
      <c r="P26" s="97">
        <v>29177.58</v>
      </c>
      <c r="Q26" s="97">
        <v>1594.05</v>
      </c>
      <c r="R26" s="97">
        <v>9462.5700000000015</v>
      </c>
      <c r="S26" s="97">
        <v>3224.04</v>
      </c>
      <c r="T26" s="97">
        <v>3459.51</v>
      </c>
      <c r="U26" s="97">
        <v>6847.19</v>
      </c>
      <c r="V26" s="97">
        <v>13004.130000000001</v>
      </c>
      <c r="W26" s="97">
        <v>7400.4400000000014</v>
      </c>
      <c r="X26" s="97">
        <v>14711.359999999997</v>
      </c>
      <c r="Y26" s="97">
        <v>13979.689999999999</v>
      </c>
      <c r="Z26" s="97">
        <v>17302.02</v>
      </c>
      <c r="AA26" s="97">
        <v>68808.41</v>
      </c>
      <c r="AB26" s="97">
        <v>4126.32</v>
      </c>
      <c r="AC26" s="97">
        <v>30404.839999999989</v>
      </c>
      <c r="AD26" s="97">
        <v>8787.3000000000011</v>
      </c>
      <c r="AE26" s="97">
        <v>8188.1800000000012</v>
      </c>
      <c r="AF26" s="97">
        <v>20283.529999999995</v>
      </c>
      <c r="AG26" s="97">
        <v>24122.920000000006</v>
      </c>
      <c r="AH26" s="97">
        <v>37483.709999999992</v>
      </c>
      <c r="AI26" s="97">
        <v>10491.400000000001</v>
      </c>
      <c r="AJ26" s="97">
        <v>32338.41</v>
      </c>
      <c r="AK26" s="97">
        <v>25586.129999999997</v>
      </c>
      <c r="AL26" s="97">
        <v>563.22</v>
      </c>
      <c r="AM26" s="97">
        <v>5772.8600000000006</v>
      </c>
      <c r="AN26" s="97">
        <v>6681.52</v>
      </c>
      <c r="AO26" s="97">
        <v>2139.61</v>
      </c>
      <c r="AP26" s="97">
        <v>26893.890000000007</v>
      </c>
      <c r="AQ26" s="97">
        <v>13383.620000000003</v>
      </c>
      <c r="AR26" s="168">
        <v>2284.09</v>
      </c>
      <c r="AS26" s="168">
        <v>38861.05999999999</v>
      </c>
      <c r="AT26" s="168">
        <v>9149.1999999999989</v>
      </c>
      <c r="AU26" s="168">
        <v>15685.44</v>
      </c>
      <c r="AV26" s="168">
        <v>0</v>
      </c>
      <c r="AW26" s="168">
        <v>9904.4800000000014</v>
      </c>
    </row>
    <row r="27" spans="1:49" s="96" customFormat="1" ht="12.75" x14ac:dyDescent="0.2">
      <c r="A27" s="96">
        <v>44</v>
      </c>
      <c r="B27" s="96" t="s">
        <v>174</v>
      </c>
      <c r="C27" s="97">
        <v>1363909.7000000023</v>
      </c>
      <c r="D27" s="97">
        <v>874802.00000000058</v>
      </c>
      <c r="E27" s="97">
        <v>951593.43000000052</v>
      </c>
      <c r="F27" s="97">
        <v>982393.69000000029</v>
      </c>
      <c r="G27" s="97">
        <v>954254.70000000054</v>
      </c>
      <c r="H27" s="97">
        <v>1096616.7900000007</v>
      </c>
      <c r="I27" s="97">
        <v>1971295.6800000006</v>
      </c>
      <c r="J27" s="97">
        <v>1840340.3499999992</v>
      </c>
      <c r="K27" s="97">
        <f t="shared" si="0"/>
        <v>1999700.3699999999</v>
      </c>
      <c r="L27" s="97">
        <f t="shared" si="1"/>
        <v>2327839.3000000003</v>
      </c>
      <c r="M27" s="97">
        <f t="shared" si="2"/>
        <v>2666023.2699999996</v>
      </c>
      <c r="N27" s="97">
        <v>249177.18999999997</v>
      </c>
      <c r="O27" s="97">
        <v>198088.19</v>
      </c>
      <c r="P27" s="97">
        <v>284001.64</v>
      </c>
      <c r="Q27" s="97">
        <v>92011.25999999998</v>
      </c>
      <c r="R27" s="97">
        <v>186189.76000000007</v>
      </c>
      <c r="S27" s="97">
        <v>141754.27999999997</v>
      </c>
      <c r="T27" s="97">
        <v>79880.66</v>
      </c>
      <c r="U27" s="97">
        <v>353095.72</v>
      </c>
      <c r="V27" s="97">
        <v>131141.68</v>
      </c>
      <c r="W27" s="97">
        <v>59242.920000000013</v>
      </c>
      <c r="X27" s="97">
        <v>67593.23</v>
      </c>
      <c r="Y27" s="97">
        <v>157523.84</v>
      </c>
      <c r="Z27" s="97">
        <v>438913.48999999993</v>
      </c>
      <c r="AA27" s="97">
        <v>189756.55000000002</v>
      </c>
      <c r="AB27" s="97">
        <v>190392.14</v>
      </c>
      <c r="AC27" s="97">
        <v>454715.57000000007</v>
      </c>
      <c r="AD27" s="97">
        <v>102676.87</v>
      </c>
      <c r="AE27" s="97">
        <v>21353.74</v>
      </c>
      <c r="AF27" s="97">
        <v>181319.73</v>
      </c>
      <c r="AG27" s="97">
        <v>167105.71</v>
      </c>
      <c r="AH27" s="97">
        <v>179195.76999999996</v>
      </c>
      <c r="AI27" s="97">
        <v>83311.850000000006</v>
      </c>
      <c r="AJ27" s="97">
        <v>105084.95000000001</v>
      </c>
      <c r="AK27" s="97">
        <v>214012.92999999996</v>
      </c>
      <c r="AL27" s="97">
        <v>138166.41999999998</v>
      </c>
      <c r="AM27" s="97">
        <v>162954.81999999998</v>
      </c>
      <c r="AN27" s="97">
        <v>125059.45999999998</v>
      </c>
      <c r="AO27" s="97">
        <v>307114.18</v>
      </c>
      <c r="AP27" s="97">
        <v>253246.24</v>
      </c>
      <c r="AQ27" s="97">
        <v>164115.23000000004</v>
      </c>
      <c r="AR27" s="168">
        <v>329635.05000000005</v>
      </c>
      <c r="AS27" s="168">
        <v>480602.85000000003</v>
      </c>
      <c r="AT27" s="168">
        <v>294189.17999999993</v>
      </c>
      <c r="AU27" s="168">
        <v>231684.70999999996</v>
      </c>
      <c r="AV27" s="168">
        <v>418.16999999999996</v>
      </c>
      <c r="AW27" s="168">
        <v>178836.96</v>
      </c>
    </row>
    <row r="28" spans="1:49" s="96" customFormat="1" ht="12.75" x14ac:dyDescent="0.2">
      <c r="A28" s="96" t="s">
        <v>225</v>
      </c>
      <c r="B28" s="96" t="s">
        <v>175</v>
      </c>
      <c r="C28" s="97">
        <v>107304.18</v>
      </c>
      <c r="D28" s="97">
        <v>52502.64</v>
      </c>
      <c r="E28" s="97">
        <v>90254.729999999967</v>
      </c>
      <c r="F28" s="97">
        <v>41305.19</v>
      </c>
      <c r="G28" s="97">
        <v>52532.429999999978</v>
      </c>
      <c r="H28" s="97">
        <v>209792.71999999991</v>
      </c>
      <c r="I28" s="97">
        <v>212333.71000000002</v>
      </c>
      <c r="J28" s="97">
        <v>368781.81000000011</v>
      </c>
      <c r="K28" s="97">
        <f t="shared" si="0"/>
        <v>397679.85000000003</v>
      </c>
      <c r="L28" s="97">
        <f t="shared" si="1"/>
        <v>346250.69000000006</v>
      </c>
      <c r="M28" s="97">
        <f t="shared" si="2"/>
        <v>79998.7</v>
      </c>
      <c r="N28" s="97">
        <v>49648.399999999994</v>
      </c>
      <c r="O28" s="97">
        <v>5296.18</v>
      </c>
      <c r="P28" s="97">
        <v>46072.700000000004</v>
      </c>
      <c r="Q28" s="97">
        <v>810.89</v>
      </c>
      <c r="R28" s="97">
        <v>274.72000000000003</v>
      </c>
      <c r="S28" s="97">
        <v>75643.48</v>
      </c>
      <c r="T28" s="97">
        <v>9630.5400000000009</v>
      </c>
      <c r="U28" s="97">
        <v>8805.6500000000015</v>
      </c>
      <c r="V28" s="97">
        <v>1155.46</v>
      </c>
      <c r="W28" s="97">
        <v>75267.87000000001</v>
      </c>
      <c r="X28" s="97">
        <v>117701.91</v>
      </c>
      <c r="Y28" s="97">
        <v>7372.05</v>
      </c>
      <c r="Z28" s="97">
        <v>330.92</v>
      </c>
      <c r="AA28" s="97">
        <v>15886.01</v>
      </c>
      <c r="AB28" s="97">
        <v>115971.51</v>
      </c>
      <c r="AC28" s="97">
        <v>0</v>
      </c>
      <c r="AD28" s="97">
        <v>283.39</v>
      </c>
      <c r="AE28" s="97">
        <v>0</v>
      </c>
      <c r="AF28" s="97">
        <v>87267.03</v>
      </c>
      <c r="AG28" s="97">
        <v>117387.24</v>
      </c>
      <c r="AH28" s="97">
        <v>6030.42</v>
      </c>
      <c r="AI28" s="97">
        <v>49.21</v>
      </c>
      <c r="AJ28" s="97">
        <v>2680.95</v>
      </c>
      <c r="AK28" s="97">
        <v>364.01</v>
      </c>
      <c r="AL28" s="97">
        <v>0</v>
      </c>
      <c r="AM28" s="97">
        <v>0</v>
      </c>
      <c r="AN28" s="97">
        <v>0</v>
      </c>
      <c r="AO28" s="97">
        <v>28166.89</v>
      </c>
      <c r="AP28" s="97">
        <v>667.11</v>
      </c>
      <c r="AQ28" s="97">
        <v>2517.6099999999997</v>
      </c>
      <c r="AR28" s="168">
        <v>0</v>
      </c>
      <c r="AS28" s="168">
        <v>11747.569999999998</v>
      </c>
      <c r="AT28" s="168">
        <v>10515.88</v>
      </c>
      <c r="AU28" s="168">
        <v>16341.630000000001</v>
      </c>
      <c r="AV28" s="168">
        <v>4821.28</v>
      </c>
      <c r="AW28" s="168">
        <v>5220.7299999999996</v>
      </c>
    </row>
    <row r="29" spans="1:49" s="96" customFormat="1" ht="12.75" x14ac:dyDescent="0.2">
      <c r="A29" s="96" t="s">
        <v>226</v>
      </c>
      <c r="B29" s="96" t="s">
        <v>176</v>
      </c>
      <c r="C29" s="97">
        <v>207330.31000000003</v>
      </c>
      <c r="D29" s="97">
        <v>194467.40000000005</v>
      </c>
      <c r="E29" s="97">
        <v>136840.48000000001</v>
      </c>
      <c r="F29" s="97">
        <v>169800.25999999983</v>
      </c>
      <c r="G29" s="97">
        <v>235996.18000000011</v>
      </c>
      <c r="H29" s="97">
        <v>197999.00000000015</v>
      </c>
      <c r="I29" s="97">
        <v>244679.91000000018</v>
      </c>
      <c r="J29" s="97">
        <v>320567.76999999979</v>
      </c>
      <c r="K29" s="97">
        <f t="shared" si="0"/>
        <v>295937.24999999994</v>
      </c>
      <c r="L29" s="97">
        <f t="shared" si="1"/>
        <v>467053.52999999997</v>
      </c>
      <c r="M29" s="97">
        <f t="shared" si="2"/>
        <v>484991.65000000008</v>
      </c>
      <c r="N29" s="97">
        <v>16832.54</v>
      </c>
      <c r="O29" s="97">
        <v>7853.0399999999991</v>
      </c>
      <c r="P29" s="97">
        <v>26864.739999999998</v>
      </c>
      <c r="Q29" s="97">
        <v>16172.550000000001</v>
      </c>
      <c r="R29" s="97">
        <v>10164.619999999997</v>
      </c>
      <c r="S29" s="97">
        <v>56622.68</v>
      </c>
      <c r="T29" s="97">
        <v>11572.869999999997</v>
      </c>
      <c r="U29" s="97">
        <v>13582.730000000001</v>
      </c>
      <c r="V29" s="97">
        <v>38382.499999999971</v>
      </c>
      <c r="W29" s="97">
        <v>44518.740000000005</v>
      </c>
      <c r="X29" s="97">
        <v>36556.319999999992</v>
      </c>
      <c r="Y29" s="97">
        <v>16813.920000000002</v>
      </c>
      <c r="Z29" s="97">
        <v>20747.509999999998</v>
      </c>
      <c r="AA29" s="97">
        <v>12998.93</v>
      </c>
      <c r="AB29" s="97">
        <v>69103.439999999973</v>
      </c>
      <c r="AC29" s="97">
        <v>57399.960000000014</v>
      </c>
      <c r="AD29" s="97">
        <v>19513.690000000002</v>
      </c>
      <c r="AE29" s="97">
        <v>11379.249999999996</v>
      </c>
      <c r="AF29" s="97">
        <v>77838.380000000063</v>
      </c>
      <c r="AG29" s="97">
        <v>25383.599999999999</v>
      </c>
      <c r="AH29" s="97">
        <v>78714.58</v>
      </c>
      <c r="AI29" s="97">
        <v>62344.579999999944</v>
      </c>
      <c r="AJ29" s="97">
        <v>19930.510000000002</v>
      </c>
      <c r="AK29" s="97">
        <v>11699.099999999999</v>
      </c>
      <c r="AL29" s="97">
        <v>30127.420000000006</v>
      </c>
      <c r="AM29" s="97">
        <v>6586.1100000000006</v>
      </c>
      <c r="AN29" s="97">
        <v>3031.84</v>
      </c>
      <c r="AO29" s="97">
        <v>43097.380000000012</v>
      </c>
      <c r="AP29" s="97">
        <v>16575.629999999997</v>
      </c>
      <c r="AQ29" s="97">
        <v>18019.850000000017</v>
      </c>
      <c r="AR29" s="168">
        <v>3785.27</v>
      </c>
      <c r="AS29" s="168">
        <v>152112.99999999997</v>
      </c>
      <c r="AT29" s="168">
        <v>113183.31000000004</v>
      </c>
      <c r="AU29" s="168">
        <v>15853.579999999998</v>
      </c>
      <c r="AV29" s="168">
        <v>24023.079999999998</v>
      </c>
      <c r="AW29" s="168">
        <v>58595.179999999986</v>
      </c>
    </row>
    <row r="30" spans="1:49" s="96" customFormat="1" ht="12.75" x14ac:dyDescent="0.2">
      <c r="A30" s="96">
        <v>63</v>
      </c>
      <c r="B30" s="96" t="s">
        <v>177</v>
      </c>
      <c r="C30" s="97">
        <v>74018.73000000004</v>
      </c>
      <c r="D30" s="97">
        <v>35842.570000000014</v>
      </c>
      <c r="E30" s="97">
        <v>61445.800000000017</v>
      </c>
      <c r="F30" s="97">
        <v>60643.759999999995</v>
      </c>
      <c r="G30" s="97">
        <v>53497.560000000005</v>
      </c>
      <c r="H30" s="97">
        <v>125200.59999999992</v>
      </c>
      <c r="I30" s="97">
        <v>62865.729999999989</v>
      </c>
      <c r="J30" s="97">
        <v>100451.09000000001</v>
      </c>
      <c r="K30" s="97">
        <f t="shared" si="0"/>
        <v>84811.57</v>
      </c>
      <c r="L30" s="97">
        <f t="shared" si="1"/>
        <v>170763.6</v>
      </c>
      <c r="M30" s="97">
        <f t="shared" si="2"/>
        <v>148131.21</v>
      </c>
      <c r="N30" s="97">
        <v>9025.18</v>
      </c>
      <c r="O30" s="97">
        <v>862.5</v>
      </c>
      <c r="P30" s="97">
        <v>5778.2900000000009</v>
      </c>
      <c r="Q30" s="97">
        <v>1940.9099999999999</v>
      </c>
      <c r="R30" s="97">
        <v>7566.18</v>
      </c>
      <c r="S30" s="97">
        <v>26175.760000000002</v>
      </c>
      <c r="T30" s="97">
        <v>12362.58</v>
      </c>
      <c r="U30" s="97">
        <v>1332.48</v>
      </c>
      <c r="V30" s="97">
        <v>5652.7999999999993</v>
      </c>
      <c r="W30" s="97">
        <v>9001.6099999999951</v>
      </c>
      <c r="X30" s="97">
        <v>3042.6800000000003</v>
      </c>
      <c r="Y30" s="97">
        <v>2070.6</v>
      </c>
      <c r="Z30" s="97">
        <v>3548.52</v>
      </c>
      <c r="AA30" s="97">
        <v>1006.3499999999999</v>
      </c>
      <c r="AB30" s="97">
        <v>30250.609999999997</v>
      </c>
      <c r="AC30" s="97">
        <v>18982.169999999998</v>
      </c>
      <c r="AD30" s="97">
        <v>5041.2199999999993</v>
      </c>
      <c r="AE30" s="97">
        <v>17860.439999999999</v>
      </c>
      <c r="AF30" s="97">
        <v>43490.330000000009</v>
      </c>
      <c r="AG30" s="97">
        <v>15928.980000000001</v>
      </c>
      <c r="AH30" s="97">
        <v>10987.999999999998</v>
      </c>
      <c r="AI30" s="97">
        <v>13582.770000000002</v>
      </c>
      <c r="AJ30" s="97">
        <v>6572.2799999999988</v>
      </c>
      <c r="AK30" s="97">
        <v>3511.9300000000003</v>
      </c>
      <c r="AL30" s="97">
        <v>2807.0299999999997</v>
      </c>
      <c r="AM30" s="97">
        <v>28820.490000000005</v>
      </c>
      <c r="AN30" s="97">
        <v>0</v>
      </c>
      <c r="AO30" s="97">
        <v>5995.0899999999992</v>
      </c>
      <c r="AP30" s="97">
        <v>2606.92</v>
      </c>
      <c r="AQ30" s="97">
        <v>24620.82</v>
      </c>
      <c r="AR30" s="168">
        <v>1108.3299999999997</v>
      </c>
      <c r="AS30" s="168">
        <v>12627.029999999999</v>
      </c>
      <c r="AT30" s="168">
        <v>6409.3300000000008</v>
      </c>
      <c r="AU30" s="168">
        <v>56295.49</v>
      </c>
      <c r="AV30" s="168">
        <v>3865.1899999999996</v>
      </c>
      <c r="AW30" s="168">
        <v>2975.4900000000002</v>
      </c>
    </row>
    <row r="31" spans="1:49" s="96" customFormat="1" ht="12.75" x14ac:dyDescent="0.2">
      <c r="A31" s="96">
        <v>68</v>
      </c>
      <c r="B31" s="96" t="s">
        <v>178</v>
      </c>
      <c r="C31" s="97">
        <v>50904.630000000005</v>
      </c>
      <c r="D31" s="97">
        <v>138786.02000000002</v>
      </c>
      <c r="E31" s="97">
        <v>55822.299999999974</v>
      </c>
      <c r="F31" s="97">
        <v>107795.31999999999</v>
      </c>
      <c r="G31" s="97">
        <v>118004.17999999998</v>
      </c>
      <c r="H31" s="97">
        <v>143653.56000000006</v>
      </c>
      <c r="I31" s="97">
        <v>285734.52000000008</v>
      </c>
      <c r="J31" s="97">
        <v>449929.48000000056</v>
      </c>
      <c r="K31" s="97">
        <f t="shared" si="0"/>
        <v>464699.43</v>
      </c>
      <c r="L31" s="97">
        <f t="shared" si="1"/>
        <v>1309603.8700000001</v>
      </c>
      <c r="M31" s="97">
        <f t="shared" si="2"/>
        <v>238880.90999999997</v>
      </c>
      <c r="N31" s="97">
        <v>19803.86</v>
      </c>
      <c r="O31" s="97">
        <v>57574.32</v>
      </c>
      <c r="P31" s="97">
        <v>44531.48000000001</v>
      </c>
      <c r="Q31" s="97">
        <v>26687.919999999998</v>
      </c>
      <c r="R31" s="97">
        <v>19460.37</v>
      </c>
      <c r="S31" s="97">
        <v>49269.499999999993</v>
      </c>
      <c r="T31" s="97">
        <v>48662.43</v>
      </c>
      <c r="U31" s="97">
        <v>14732.7</v>
      </c>
      <c r="V31" s="97">
        <v>42834.11</v>
      </c>
      <c r="W31" s="97">
        <v>47776.059999999983</v>
      </c>
      <c r="X31" s="97">
        <v>82841.479999999967</v>
      </c>
      <c r="Y31" s="97">
        <v>10525.2</v>
      </c>
      <c r="Z31" s="97">
        <v>57189.61</v>
      </c>
      <c r="AA31" s="97">
        <v>47023.05</v>
      </c>
      <c r="AB31" s="97">
        <v>26892.489999999994</v>
      </c>
      <c r="AC31" s="97">
        <v>46620.82</v>
      </c>
      <c r="AD31" s="97">
        <v>27814.51</v>
      </c>
      <c r="AE31" s="97">
        <v>5094.87</v>
      </c>
      <c r="AF31" s="97">
        <v>6804.84</v>
      </c>
      <c r="AG31" s="97">
        <v>962193.73</v>
      </c>
      <c r="AH31" s="97">
        <v>7630.6</v>
      </c>
      <c r="AI31" s="97">
        <v>81424.35000000002</v>
      </c>
      <c r="AJ31" s="97">
        <v>21603.78</v>
      </c>
      <c r="AK31" s="97">
        <v>19311.22</v>
      </c>
      <c r="AL31" s="97">
        <v>41663.279999999999</v>
      </c>
      <c r="AM31" s="97">
        <v>49446.74</v>
      </c>
      <c r="AN31" s="97">
        <v>5234.12</v>
      </c>
      <c r="AO31" s="97">
        <v>27690.380000000005</v>
      </c>
      <c r="AP31" s="97">
        <v>17616.400000000001</v>
      </c>
      <c r="AQ31" s="97">
        <v>16565.22</v>
      </c>
      <c r="AR31" s="168">
        <v>7437.6</v>
      </c>
      <c r="AS31" s="168">
        <v>31791.539999999997</v>
      </c>
      <c r="AT31" s="168">
        <v>8008.1799999999994</v>
      </c>
      <c r="AU31" s="168">
        <v>10753.830000000002</v>
      </c>
      <c r="AV31" s="168">
        <v>25.22</v>
      </c>
      <c r="AW31" s="168">
        <v>22648.399999999998</v>
      </c>
    </row>
    <row r="32" spans="1:49" s="96" customFormat="1" ht="12.75" x14ac:dyDescent="0.2">
      <c r="A32" s="96">
        <v>69</v>
      </c>
      <c r="B32" s="96" t="s">
        <v>179</v>
      </c>
      <c r="C32" s="97">
        <v>73450.069999999963</v>
      </c>
      <c r="D32" s="97">
        <v>106333.98</v>
      </c>
      <c r="E32" s="97">
        <v>51503.89999999998</v>
      </c>
      <c r="F32" s="97">
        <v>68637.629999999961</v>
      </c>
      <c r="G32" s="97">
        <v>153429.77999999991</v>
      </c>
      <c r="H32" s="97">
        <v>168123.99999999994</v>
      </c>
      <c r="I32" s="97">
        <v>283009.4800000001</v>
      </c>
      <c r="J32" s="97">
        <v>211308.78000000006</v>
      </c>
      <c r="K32" s="97">
        <f t="shared" si="0"/>
        <v>159657.79999999996</v>
      </c>
      <c r="L32" s="97">
        <f t="shared" si="1"/>
        <v>318577.86999999994</v>
      </c>
      <c r="M32" s="97">
        <f t="shared" si="2"/>
        <v>88581.22</v>
      </c>
      <c r="N32" s="97">
        <v>54693.83</v>
      </c>
      <c r="O32" s="97">
        <v>22295.37</v>
      </c>
      <c r="P32" s="97">
        <v>17401.18</v>
      </c>
      <c r="Q32" s="97">
        <v>1454.43</v>
      </c>
      <c r="R32" s="97">
        <v>16841.270000000004</v>
      </c>
      <c r="S32" s="97">
        <v>8010.9499999999989</v>
      </c>
      <c r="T32" s="97">
        <v>11729.8</v>
      </c>
      <c r="U32" s="97">
        <v>84.99</v>
      </c>
      <c r="V32" s="97">
        <v>7314.1099999999988</v>
      </c>
      <c r="W32" s="97">
        <v>3334.46</v>
      </c>
      <c r="X32" s="97">
        <v>3622.7800000000007</v>
      </c>
      <c r="Y32" s="97">
        <v>12874.629999999997</v>
      </c>
      <c r="Z32" s="97">
        <v>100654.26</v>
      </c>
      <c r="AA32" s="97">
        <v>17825.68</v>
      </c>
      <c r="AB32" s="97">
        <v>16900.759999999998</v>
      </c>
      <c r="AC32" s="97">
        <v>29963.210000000003</v>
      </c>
      <c r="AD32" s="97">
        <v>14802.889999999998</v>
      </c>
      <c r="AE32" s="97">
        <v>4081.23</v>
      </c>
      <c r="AF32" s="97">
        <v>27750.989999999998</v>
      </c>
      <c r="AG32" s="97">
        <v>13310.97</v>
      </c>
      <c r="AH32" s="97">
        <v>8181.2100000000009</v>
      </c>
      <c r="AI32" s="97">
        <v>68895.760000000009</v>
      </c>
      <c r="AJ32" s="97">
        <v>7465.300000000002</v>
      </c>
      <c r="AK32" s="97">
        <v>8745.61</v>
      </c>
      <c r="AL32" s="97">
        <v>4772.3200000000006</v>
      </c>
      <c r="AM32" s="97">
        <v>26671.629999999997</v>
      </c>
      <c r="AN32" s="97">
        <v>0</v>
      </c>
      <c r="AO32" s="97">
        <v>2471.62</v>
      </c>
      <c r="AP32" s="97">
        <v>15402.150000000001</v>
      </c>
      <c r="AQ32" s="97">
        <v>2883.95</v>
      </c>
      <c r="AR32" s="168">
        <v>6085.8300000000008</v>
      </c>
      <c r="AS32" s="168">
        <v>5387.66</v>
      </c>
      <c r="AT32" s="168">
        <v>5829.2000000000007</v>
      </c>
      <c r="AU32" s="168">
        <v>12634.17</v>
      </c>
      <c r="AV32" s="168">
        <v>53.74</v>
      </c>
      <c r="AW32" s="168">
        <v>6388.9500000000007</v>
      </c>
    </row>
    <row r="33" spans="1:49" s="96" customFormat="1" ht="12.75" x14ac:dyDescent="0.2">
      <c r="A33" s="96">
        <v>70</v>
      </c>
      <c r="B33" s="96" t="s">
        <v>180</v>
      </c>
      <c r="C33" s="97">
        <v>40710.01999999999</v>
      </c>
      <c r="D33" s="97">
        <v>50140.97</v>
      </c>
      <c r="E33" s="97">
        <v>30913.34</v>
      </c>
      <c r="F33" s="97">
        <v>118566.91999999995</v>
      </c>
      <c r="G33" s="97">
        <v>53768.17000000002</v>
      </c>
      <c r="H33" s="97">
        <v>64069.660000000011</v>
      </c>
      <c r="I33" s="97">
        <v>116870.20999999998</v>
      </c>
      <c r="J33" s="97">
        <v>105059.39</v>
      </c>
      <c r="K33" s="97">
        <f t="shared" si="0"/>
        <v>43199.460000000006</v>
      </c>
      <c r="L33" s="97">
        <f t="shared" si="1"/>
        <v>111899.59</v>
      </c>
      <c r="M33" s="97">
        <f t="shared" si="2"/>
        <v>44026.799999999996</v>
      </c>
      <c r="N33" s="97">
        <v>1503.9999999999998</v>
      </c>
      <c r="O33" s="97">
        <v>3579.3999999999996</v>
      </c>
      <c r="P33" s="97">
        <v>8180.49</v>
      </c>
      <c r="Q33" s="97">
        <v>9722.09</v>
      </c>
      <c r="R33" s="97">
        <v>2985.95</v>
      </c>
      <c r="S33" s="97">
        <v>1519.8799999999999</v>
      </c>
      <c r="T33" s="97">
        <v>412.49</v>
      </c>
      <c r="U33" s="97">
        <v>2615.6599999999994</v>
      </c>
      <c r="V33" s="97">
        <v>2917.1699999999996</v>
      </c>
      <c r="W33" s="97">
        <v>5684.9000000000005</v>
      </c>
      <c r="X33" s="97">
        <v>3680.4799999999996</v>
      </c>
      <c r="Y33" s="97">
        <v>396.95</v>
      </c>
      <c r="Z33" s="97">
        <v>2732.7299999999996</v>
      </c>
      <c r="AA33" s="97">
        <v>1499.96</v>
      </c>
      <c r="AB33" s="97">
        <v>408.61</v>
      </c>
      <c r="AC33" s="97">
        <v>3079.5099999999998</v>
      </c>
      <c r="AD33" s="97">
        <v>8414.08</v>
      </c>
      <c r="AE33" s="97">
        <v>1669.64</v>
      </c>
      <c r="AF33" s="97">
        <v>79679.5</v>
      </c>
      <c r="AG33" s="97">
        <v>6294.1299999999992</v>
      </c>
      <c r="AH33" s="97">
        <v>3090.0199999999995</v>
      </c>
      <c r="AI33" s="97">
        <v>1654.0100000000002</v>
      </c>
      <c r="AJ33" s="97">
        <v>2068.12</v>
      </c>
      <c r="AK33" s="97">
        <v>1309.28</v>
      </c>
      <c r="AL33" s="97">
        <v>543.03</v>
      </c>
      <c r="AM33" s="97">
        <v>6651.6599999999989</v>
      </c>
      <c r="AN33" s="97">
        <v>0</v>
      </c>
      <c r="AO33" s="97">
        <v>8490.48</v>
      </c>
      <c r="AP33" s="97">
        <v>4124.47</v>
      </c>
      <c r="AQ33" s="97">
        <v>3187.0399999999991</v>
      </c>
      <c r="AR33" s="168">
        <v>41.07</v>
      </c>
      <c r="AS33" s="168">
        <v>1045.5199999999998</v>
      </c>
      <c r="AT33" s="168">
        <v>7177.0200000000013</v>
      </c>
      <c r="AU33" s="168">
        <v>4493.41</v>
      </c>
      <c r="AV33" s="168">
        <v>1783.4300000000003</v>
      </c>
      <c r="AW33" s="168">
        <v>6489.67</v>
      </c>
    </row>
    <row r="34" spans="1:49" s="96" customFormat="1" ht="12.75" x14ac:dyDescent="0.2">
      <c r="A34" s="96">
        <v>84</v>
      </c>
      <c r="B34" s="96" t="s">
        <v>181</v>
      </c>
      <c r="C34" s="97">
        <v>1615477.4799999984</v>
      </c>
      <c r="D34" s="97">
        <v>1482999.1700000013</v>
      </c>
      <c r="E34" s="97">
        <v>1179657.6599999992</v>
      </c>
      <c r="F34" s="97">
        <v>1778569.4899999974</v>
      </c>
      <c r="G34" s="97">
        <v>2404771.4299999988</v>
      </c>
      <c r="H34" s="97">
        <v>1855591.5800000031</v>
      </c>
      <c r="I34" s="97">
        <v>2526938.2499999949</v>
      </c>
      <c r="J34" s="97">
        <v>2370025.899999998</v>
      </c>
      <c r="K34" s="97">
        <f t="shared" si="0"/>
        <v>1817778.1960000005</v>
      </c>
      <c r="L34" s="97">
        <f t="shared" si="1"/>
        <v>4730797.1800000016</v>
      </c>
      <c r="M34" s="97">
        <f t="shared" si="2"/>
        <v>9708887.6799999997</v>
      </c>
      <c r="N34" s="97">
        <v>231979.40999999997</v>
      </c>
      <c r="O34" s="97">
        <v>95101.259999999966</v>
      </c>
      <c r="P34" s="97">
        <v>278572.22999999992</v>
      </c>
      <c r="Q34" s="97">
        <v>198744.62000000011</v>
      </c>
      <c r="R34" s="97">
        <v>156019.55000000008</v>
      </c>
      <c r="S34" s="97">
        <v>163526.91000000003</v>
      </c>
      <c r="T34" s="97">
        <v>111411.30000000003</v>
      </c>
      <c r="U34" s="97">
        <v>73870.8</v>
      </c>
      <c r="V34" s="97">
        <v>138842.61000000002</v>
      </c>
      <c r="W34" s="97">
        <v>83519.836000000039</v>
      </c>
      <c r="X34" s="97">
        <v>95249.95000000007</v>
      </c>
      <c r="Y34" s="97">
        <v>190939.72000000009</v>
      </c>
      <c r="Z34" s="97">
        <v>1979294.3800000004</v>
      </c>
      <c r="AA34" s="97">
        <v>564630.92999999993</v>
      </c>
      <c r="AB34" s="97">
        <v>214732.72000000006</v>
      </c>
      <c r="AC34" s="97">
        <v>252713.16999999998</v>
      </c>
      <c r="AD34" s="97">
        <v>118575.34</v>
      </c>
      <c r="AE34" s="97">
        <v>41084.749999999985</v>
      </c>
      <c r="AF34" s="97">
        <v>525453.96999999974</v>
      </c>
      <c r="AG34" s="97">
        <v>50588.02</v>
      </c>
      <c r="AH34" s="97">
        <v>638318.99000000022</v>
      </c>
      <c r="AI34" s="97">
        <v>138543.40000000008</v>
      </c>
      <c r="AJ34" s="97">
        <v>119946.23</v>
      </c>
      <c r="AK34" s="97">
        <v>86915.280000000013</v>
      </c>
      <c r="AL34" s="97">
        <v>2076628.6800000002</v>
      </c>
      <c r="AM34" s="97">
        <v>157439.59000000005</v>
      </c>
      <c r="AN34" s="97">
        <v>165483.45000000001</v>
      </c>
      <c r="AO34" s="97">
        <v>166552.06000000003</v>
      </c>
      <c r="AP34" s="97">
        <v>118332.65999999995</v>
      </c>
      <c r="AQ34" s="97">
        <v>252132.75000000006</v>
      </c>
      <c r="AR34" s="168">
        <v>241244.82</v>
      </c>
      <c r="AS34" s="168">
        <v>415391.61000000004</v>
      </c>
      <c r="AT34" s="168">
        <v>365383.10000000003</v>
      </c>
      <c r="AU34" s="168">
        <v>114832.01999999999</v>
      </c>
      <c r="AV34" s="168">
        <v>122907.13999999998</v>
      </c>
      <c r="AW34" s="168">
        <v>5512559.8000000007</v>
      </c>
    </row>
    <row r="35" spans="1:49" s="96" customFormat="1" ht="12.75" x14ac:dyDescent="0.2">
      <c r="A35" s="96">
        <v>85</v>
      </c>
      <c r="B35" s="96" t="s">
        <v>182</v>
      </c>
      <c r="C35" s="97">
        <v>873873.2300000001</v>
      </c>
      <c r="D35" s="97">
        <v>3938855.3599999915</v>
      </c>
      <c r="E35" s="97">
        <v>784939.16000000096</v>
      </c>
      <c r="F35" s="97">
        <v>585749.01000000036</v>
      </c>
      <c r="G35" s="97">
        <v>1975497.6799999995</v>
      </c>
      <c r="H35" s="97">
        <v>22146028.560000006</v>
      </c>
      <c r="I35" s="97">
        <v>2557743.3500000066</v>
      </c>
      <c r="J35" s="97">
        <v>1667289.870000001</v>
      </c>
      <c r="K35" s="97">
        <f t="shared" si="0"/>
        <v>926158.3600000001</v>
      </c>
      <c r="L35" s="97">
        <f t="shared" si="1"/>
        <v>1630009.8499999999</v>
      </c>
      <c r="M35" s="97">
        <f t="shared" si="2"/>
        <v>3016709.9699999997</v>
      </c>
      <c r="N35" s="97">
        <v>100547.73</v>
      </c>
      <c r="O35" s="97">
        <v>22027.860000000004</v>
      </c>
      <c r="P35" s="97">
        <v>159800.21000000008</v>
      </c>
      <c r="Q35" s="97">
        <v>150958.94000000003</v>
      </c>
      <c r="R35" s="97">
        <v>47942.989999999991</v>
      </c>
      <c r="S35" s="97">
        <v>64710.139999999992</v>
      </c>
      <c r="T35" s="97">
        <v>51516.19</v>
      </c>
      <c r="U35" s="97">
        <v>28274.39</v>
      </c>
      <c r="V35" s="97">
        <v>56554.16</v>
      </c>
      <c r="W35" s="97">
        <v>57080.480000000003</v>
      </c>
      <c r="X35" s="97">
        <v>20139.089999999993</v>
      </c>
      <c r="Y35" s="97">
        <v>166606.18000000011</v>
      </c>
      <c r="Z35" s="97">
        <v>44118.92</v>
      </c>
      <c r="AA35" s="97">
        <v>75186.349999999977</v>
      </c>
      <c r="AB35" s="97">
        <v>52459.979999999974</v>
      </c>
      <c r="AC35" s="97">
        <v>59371.749999999993</v>
      </c>
      <c r="AD35" s="97">
        <v>28898.37000000001</v>
      </c>
      <c r="AE35" s="97">
        <v>114335.45999999998</v>
      </c>
      <c r="AF35" s="97">
        <v>100372.23999999998</v>
      </c>
      <c r="AG35" s="97">
        <v>165543.21999999994</v>
      </c>
      <c r="AH35" s="97">
        <v>445729.12</v>
      </c>
      <c r="AI35" s="97">
        <v>102141.87000000005</v>
      </c>
      <c r="AJ35" s="97">
        <v>202247.96000000002</v>
      </c>
      <c r="AK35" s="97">
        <v>239604.61000000002</v>
      </c>
      <c r="AL35" s="97">
        <v>320854.28999999998</v>
      </c>
      <c r="AM35" s="97">
        <v>106601.45999999996</v>
      </c>
      <c r="AN35" s="97">
        <v>17489.059999999998</v>
      </c>
      <c r="AO35" s="97">
        <v>1404298.5000000002</v>
      </c>
      <c r="AP35" s="97">
        <v>64698.509999999995</v>
      </c>
      <c r="AQ35" s="97">
        <v>131407.41</v>
      </c>
      <c r="AR35" s="168">
        <v>324351.48</v>
      </c>
      <c r="AS35" s="168">
        <v>50347.090000000011</v>
      </c>
      <c r="AT35" s="168">
        <v>169471.93999999994</v>
      </c>
      <c r="AU35" s="168">
        <v>159992.2900000001</v>
      </c>
      <c r="AV35" s="168">
        <v>88830.629999999976</v>
      </c>
      <c r="AW35" s="168">
        <v>178367.30999999997</v>
      </c>
    </row>
    <row r="36" spans="1:49" s="96" customFormat="1" ht="12.75" x14ac:dyDescent="0.2">
      <c r="A36" s="96">
        <v>87</v>
      </c>
      <c r="B36" s="96" t="s">
        <v>183</v>
      </c>
      <c r="C36" s="97">
        <v>931999.74999999977</v>
      </c>
      <c r="D36" s="97">
        <v>650959.63999999932</v>
      </c>
      <c r="E36" s="97">
        <v>678077.69</v>
      </c>
      <c r="F36" s="97">
        <v>1502856.4600000002</v>
      </c>
      <c r="G36" s="97">
        <v>1088777.32</v>
      </c>
      <c r="H36" s="97">
        <v>2273853.7199999997</v>
      </c>
      <c r="I36" s="97">
        <v>2045305.929999999</v>
      </c>
      <c r="J36" s="97">
        <v>2729816.9899999988</v>
      </c>
      <c r="K36" s="97">
        <f t="shared" si="0"/>
        <v>1797244.2309999997</v>
      </c>
      <c r="L36" s="97">
        <f t="shared" si="1"/>
        <v>3747983.5100000002</v>
      </c>
      <c r="M36" s="97">
        <f t="shared" si="2"/>
        <v>1997800.1699999997</v>
      </c>
      <c r="N36" s="97">
        <v>103323.26999999997</v>
      </c>
      <c r="O36" s="97">
        <v>97254.75</v>
      </c>
      <c r="P36" s="97">
        <v>226351.38099999988</v>
      </c>
      <c r="Q36" s="97">
        <v>187583.22999999995</v>
      </c>
      <c r="R36" s="97">
        <v>191658.93000000005</v>
      </c>
      <c r="S36" s="97">
        <v>180715.07</v>
      </c>
      <c r="T36" s="97">
        <v>161681.35</v>
      </c>
      <c r="U36" s="97">
        <v>201161.16999999995</v>
      </c>
      <c r="V36" s="97">
        <v>141968.16999999998</v>
      </c>
      <c r="W36" s="97">
        <v>65738.94</v>
      </c>
      <c r="X36" s="97">
        <v>184003.91999999995</v>
      </c>
      <c r="Y36" s="97">
        <v>55804.05000000001</v>
      </c>
      <c r="Z36" s="97">
        <v>831816.77</v>
      </c>
      <c r="AA36" s="97">
        <v>411079.1</v>
      </c>
      <c r="AB36" s="97">
        <v>110936.23999999999</v>
      </c>
      <c r="AC36" s="97">
        <v>871584.85</v>
      </c>
      <c r="AD36" s="97">
        <v>288659.37000000005</v>
      </c>
      <c r="AE36" s="97">
        <v>1174.1200000000001</v>
      </c>
      <c r="AF36" s="97">
        <v>157290.24999999994</v>
      </c>
      <c r="AG36" s="97">
        <v>223806.08000000002</v>
      </c>
      <c r="AH36" s="97">
        <v>99560.689999999988</v>
      </c>
      <c r="AI36" s="97">
        <v>150819.13</v>
      </c>
      <c r="AJ36" s="97">
        <v>486323.5300000002</v>
      </c>
      <c r="AK36" s="97">
        <v>114933.38000000002</v>
      </c>
      <c r="AL36" s="97">
        <v>62794.509999999995</v>
      </c>
      <c r="AM36" s="97">
        <v>300600.09000000003</v>
      </c>
      <c r="AN36" s="97">
        <v>156898.13</v>
      </c>
      <c r="AO36" s="97">
        <v>144148.48999999996</v>
      </c>
      <c r="AP36" s="97">
        <v>269396.78999999986</v>
      </c>
      <c r="AQ36" s="97">
        <v>205024.46000000002</v>
      </c>
      <c r="AR36" s="168">
        <v>156928.82</v>
      </c>
      <c r="AS36" s="168">
        <v>181585.09999999998</v>
      </c>
      <c r="AT36" s="168">
        <v>123934.06000000004</v>
      </c>
      <c r="AU36" s="168">
        <v>161443.26</v>
      </c>
      <c r="AV36" s="168">
        <v>5702.7999999999993</v>
      </c>
      <c r="AW36" s="168">
        <v>229343.65999999997</v>
      </c>
    </row>
    <row r="37" spans="1:49" s="96" customFormat="1" ht="12.75" x14ac:dyDescent="0.2">
      <c r="A37" s="96">
        <v>9015</v>
      </c>
      <c r="B37" s="96" t="s">
        <v>189</v>
      </c>
      <c r="C37" s="97">
        <v>84606.930000000008</v>
      </c>
      <c r="D37" s="97">
        <v>913.25</v>
      </c>
      <c r="E37" s="97">
        <v>6502.0999999999995</v>
      </c>
      <c r="F37" s="97">
        <v>15150.310000000001</v>
      </c>
      <c r="G37" s="97">
        <v>16585.77</v>
      </c>
      <c r="H37" s="97">
        <v>73695.76999999999</v>
      </c>
      <c r="I37" s="97">
        <v>86226.01</v>
      </c>
      <c r="J37" s="97">
        <v>1479.7200000000003</v>
      </c>
      <c r="K37" s="97">
        <f t="shared" si="0"/>
        <v>1040.56</v>
      </c>
      <c r="L37" s="97">
        <f t="shared" si="1"/>
        <v>31624.11</v>
      </c>
      <c r="M37" s="97">
        <f t="shared" si="2"/>
        <v>158881.14999999997</v>
      </c>
      <c r="N37" s="97">
        <v>0</v>
      </c>
      <c r="O37" s="97">
        <v>0</v>
      </c>
      <c r="P37" s="97">
        <v>0</v>
      </c>
      <c r="Q37" s="97">
        <v>162.5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7">
        <v>0</v>
      </c>
      <c r="Y37" s="97">
        <v>878.06</v>
      </c>
      <c r="Z37" s="97">
        <v>0</v>
      </c>
      <c r="AA37" s="97">
        <v>0</v>
      </c>
      <c r="AB37" s="97">
        <v>27.75</v>
      </c>
      <c r="AC37" s="97">
        <v>190.79</v>
      </c>
      <c r="AD37" s="97">
        <v>0</v>
      </c>
      <c r="AE37" s="97">
        <v>0</v>
      </c>
      <c r="AF37" s="97">
        <v>0</v>
      </c>
      <c r="AG37" s="97">
        <v>117.85</v>
      </c>
      <c r="AH37" s="97">
        <v>185.06</v>
      </c>
      <c r="AI37" s="97">
        <v>219.57</v>
      </c>
      <c r="AJ37" s="97">
        <v>30883.09</v>
      </c>
      <c r="AK37" s="97">
        <v>0</v>
      </c>
      <c r="AL37" s="97">
        <v>0</v>
      </c>
      <c r="AM37" s="97">
        <v>0</v>
      </c>
      <c r="AN37" s="97">
        <v>153406.16</v>
      </c>
      <c r="AO37" s="97">
        <v>0</v>
      </c>
      <c r="AP37" s="97">
        <v>134.24</v>
      </c>
      <c r="AQ37" s="97">
        <v>0</v>
      </c>
      <c r="AR37" s="168">
        <v>0</v>
      </c>
      <c r="AS37" s="168">
        <v>0</v>
      </c>
      <c r="AT37" s="168">
        <v>0</v>
      </c>
      <c r="AU37" s="168">
        <v>71.680000000000007</v>
      </c>
      <c r="AV37" s="168">
        <v>111.36</v>
      </c>
      <c r="AW37" s="168">
        <v>5157.71</v>
      </c>
    </row>
    <row r="38" spans="1:49" s="96" customFormat="1" ht="12.75" x14ac:dyDescent="0.2">
      <c r="A38" s="96">
        <v>94</v>
      </c>
      <c r="B38" s="96" t="s">
        <v>184</v>
      </c>
      <c r="C38" s="97">
        <v>178599.96999999994</v>
      </c>
      <c r="D38" s="97">
        <v>380605.51999999973</v>
      </c>
      <c r="E38" s="97">
        <v>418403.17000000004</v>
      </c>
      <c r="F38" s="97">
        <v>228249.44000000003</v>
      </c>
      <c r="G38" s="97">
        <v>265164.31000000006</v>
      </c>
      <c r="H38" s="97">
        <v>197716.47000000006</v>
      </c>
      <c r="I38" s="97">
        <v>335784.60000000015</v>
      </c>
      <c r="J38" s="97">
        <v>1084908.8499999989</v>
      </c>
      <c r="K38" s="97">
        <f t="shared" si="0"/>
        <v>330386.26000000007</v>
      </c>
      <c r="L38" s="97">
        <f t="shared" si="1"/>
        <v>644713.73999999987</v>
      </c>
      <c r="M38" s="97">
        <f t="shared" si="2"/>
        <v>277624.28999999998</v>
      </c>
      <c r="N38" s="97">
        <v>42538.579999999994</v>
      </c>
      <c r="O38" s="97">
        <v>9736.9</v>
      </c>
      <c r="P38" s="97">
        <v>33821.32</v>
      </c>
      <c r="Q38" s="97">
        <v>37673.130000000005</v>
      </c>
      <c r="R38" s="97">
        <v>45048.080000000009</v>
      </c>
      <c r="S38" s="97">
        <v>69712.830000000016</v>
      </c>
      <c r="T38" s="97">
        <v>5261.93</v>
      </c>
      <c r="U38" s="97">
        <v>9385.4699999999993</v>
      </c>
      <c r="V38" s="97">
        <v>9258.4300000000021</v>
      </c>
      <c r="W38" s="97">
        <v>26883.21</v>
      </c>
      <c r="X38" s="97">
        <v>16957.55</v>
      </c>
      <c r="Y38" s="97">
        <v>24108.83</v>
      </c>
      <c r="Z38" s="97">
        <v>17386.080000000002</v>
      </c>
      <c r="AA38" s="97">
        <v>25822.599999999995</v>
      </c>
      <c r="AB38" s="97">
        <v>39157.37999999999</v>
      </c>
      <c r="AC38" s="97">
        <v>12684.359999999997</v>
      </c>
      <c r="AD38" s="97">
        <v>79794.87000000001</v>
      </c>
      <c r="AE38" s="97">
        <v>65921.539999999994</v>
      </c>
      <c r="AF38" s="97">
        <v>190183.8599999999</v>
      </c>
      <c r="AG38" s="97">
        <v>7414.87</v>
      </c>
      <c r="AH38" s="97">
        <v>34743.37999999999</v>
      </c>
      <c r="AI38" s="97">
        <v>99920.74</v>
      </c>
      <c r="AJ38" s="97">
        <v>63795.51</v>
      </c>
      <c r="AK38" s="97">
        <v>7888.5500000000011</v>
      </c>
      <c r="AL38" s="97">
        <v>43723.94</v>
      </c>
      <c r="AM38" s="97">
        <v>11012.679999999998</v>
      </c>
      <c r="AN38" s="97">
        <v>5302.46</v>
      </c>
      <c r="AO38" s="97">
        <v>38217.83</v>
      </c>
      <c r="AP38" s="97">
        <v>67925.5</v>
      </c>
      <c r="AQ38" s="97">
        <v>27727.120000000006</v>
      </c>
      <c r="AR38" s="168">
        <v>2469.92</v>
      </c>
      <c r="AS38" s="168">
        <v>28449.65</v>
      </c>
      <c r="AT38" s="168">
        <v>31482.500000000004</v>
      </c>
      <c r="AU38" s="168">
        <v>3197.25</v>
      </c>
      <c r="AV38" s="168">
        <v>3321.4</v>
      </c>
      <c r="AW38" s="168">
        <v>14794.039999999997</v>
      </c>
    </row>
    <row r="39" spans="1:49" s="96" customFormat="1" ht="12.75" x14ac:dyDescent="0.2">
      <c r="A39" s="96" t="s">
        <v>227</v>
      </c>
      <c r="B39" s="96" t="s">
        <v>99</v>
      </c>
      <c r="C39" s="97">
        <v>5750908.7500000289</v>
      </c>
      <c r="D39" s="97">
        <v>5679003.2900000261</v>
      </c>
      <c r="E39" s="97">
        <v>4081941.1699999925</v>
      </c>
      <c r="F39" s="97">
        <v>4401983.7300000023</v>
      </c>
      <c r="G39" s="97">
        <v>4010664.1100000073</v>
      </c>
      <c r="H39" s="97">
        <v>4808853.4479999691</v>
      </c>
      <c r="I39" s="97">
        <v>6547930.0000000084</v>
      </c>
      <c r="J39" s="97">
        <v>7545491.2899999609</v>
      </c>
      <c r="K39" s="97">
        <f t="shared" si="0"/>
        <v>7760349.6199999973</v>
      </c>
      <c r="L39" s="97">
        <f t="shared" si="1"/>
        <v>9326804.3400000036</v>
      </c>
      <c r="M39" s="97">
        <f t="shared" si="2"/>
        <v>10896036.910000004</v>
      </c>
      <c r="N39" s="97">
        <f>N40-SUM(N6:N38)</f>
        <v>1293606.2899999991</v>
      </c>
      <c r="O39" s="97">
        <f t="shared" ref="O39:Y39" si="3">O40-SUM(O6:O38)</f>
        <v>567087.49999999977</v>
      </c>
      <c r="P39" s="97">
        <f t="shared" si="3"/>
        <v>832198.43999999901</v>
      </c>
      <c r="Q39" s="97">
        <f t="shared" si="3"/>
        <v>421789.84000000032</v>
      </c>
      <c r="R39" s="97">
        <f t="shared" si="3"/>
        <v>832548.16999999993</v>
      </c>
      <c r="S39" s="97">
        <f t="shared" si="3"/>
        <v>655170.29</v>
      </c>
      <c r="T39" s="97">
        <f t="shared" si="3"/>
        <v>665144.18000000156</v>
      </c>
      <c r="U39" s="97">
        <f t="shared" si="3"/>
        <v>334080.26999999979</v>
      </c>
      <c r="V39" s="97">
        <f t="shared" si="3"/>
        <v>534325.7100000002</v>
      </c>
      <c r="W39" s="97">
        <f t="shared" si="3"/>
        <v>367995.52999999956</v>
      </c>
      <c r="X39" s="97">
        <f t="shared" si="3"/>
        <v>491415.93000000017</v>
      </c>
      <c r="Y39" s="97">
        <f t="shared" si="3"/>
        <v>764987.46999999881</v>
      </c>
      <c r="Z39" s="97">
        <f>Z40-SUM(Z6:Z38)</f>
        <v>878065.27000000328</v>
      </c>
      <c r="AA39" s="97">
        <f t="shared" ref="AA39:AK39" si="4">AA40-SUM(AA6:AA38)</f>
        <v>766550.64999999898</v>
      </c>
      <c r="AB39" s="97">
        <f t="shared" si="4"/>
        <v>747635.62000000104</v>
      </c>
      <c r="AC39" s="97">
        <f t="shared" si="4"/>
        <v>701627.87000000151</v>
      </c>
      <c r="AD39" s="97">
        <f t="shared" si="4"/>
        <v>670813.99000000069</v>
      </c>
      <c r="AE39" s="97">
        <f t="shared" si="4"/>
        <v>308594.03000000003</v>
      </c>
      <c r="AF39" s="97">
        <f t="shared" si="4"/>
        <v>1343424.0100000007</v>
      </c>
      <c r="AG39" s="97">
        <f t="shared" si="4"/>
        <v>1174052.6999999983</v>
      </c>
      <c r="AH39" s="97">
        <f t="shared" si="4"/>
        <v>606406.79999999981</v>
      </c>
      <c r="AI39" s="97">
        <f t="shared" si="4"/>
        <v>814619.88999999966</v>
      </c>
      <c r="AJ39" s="97">
        <f t="shared" si="4"/>
        <v>549407.7200000016</v>
      </c>
      <c r="AK39" s="97">
        <f t="shared" si="4"/>
        <v>765605.78999999957</v>
      </c>
      <c r="AL39" s="97">
        <f>AL40-SUM(AL6:AL38)</f>
        <v>604134.85000000196</v>
      </c>
      <c r="AM39" s="97">
        <f t="shared" ref="AM39:AQ39" si="5">AM40-SUM(AM6:AM38)</f>
        <v>854790.8899999992</v>
      </c>
      <c r="AN39" s="97">
        <f t="shared" si="5"/>
        <v>268419.30999999982</v>
      </c>
      <c r="AO39" s="97">
        <f t="shared" si="5"/>
        <v>794048.34000000171</v>
      </c>
      <c r="AP39" s="97">
        <f t="shared" si="5"/>
        <v>909459.83000000007</v>
      </c>
      <c r="AQ39" s="97">
        <f t="shared" si="5"/>
        <v>946374.87000000011</v>
      </c>
      <c r="AR39" s="168">
        <v>445999.83000000013</v>
      </c>
      <c r="AS39" s="168">
        <v>2021849.5200000012</v>
      </c>
      <c r="AT39" s="168">
        <v>1314741.8899999976</v>
      </c>
      <c r="AU39" s="168">
        <v>1122190.5800000005</v>
      </c>
      <c r="AV39" s="168">
        <v>536110.57000000076</v>
      </c>
      <c r="AW39" s="168">
        <v>1077916.4300000023</v>
      </c>
    </row>
    <row r="40" spans="1:49" s="100" customFormat="1" ht="12.75" x14ac:dyDescent="0.2">
      <c r="B40" s="142" t="s">
        <v>125</v>
      </c>
      <c r="C40" s="143">
        <v>24304913.533000033</v>
      </c>
      <c r="D40" s="143">
        <v>26350476.510000017</v>
      </c>
      <c r="E40" s="143">
        <v>20228576.149999991</v>
      </c>
      <c r="F40" s="143">
        <v>21430479.560000002</v>
      </c>
      <c r="G40" s="143">
        <v>24560503.790000003</v>
      </c>
      <c r="H40" s="143">
        <v>49036640.472999983</v>
      </c>
      <c r="I40" s="143">
        <v>31595530.060000017</v>
      </c>
      <c r="J40" s="143">
        <v>34655719.959999949</v>
      </c>
      <c r="K40" s="99">
        <f t="shared" si="0"/>
        <v>34017895.202</v>
      </c>
      <c r="L40" s="99">
        <f t="shared" si="1"/>
        <v>46851620.899999999</v>
      </c>
      <c r="M40" s="99">
        <f t="shared" si="2"/>
        <v>49162814.970000006</v>
      </c>
      <c r="N40" s="99">
        <v>4594545.4999999991</v>
      </c>
      <c r="O40" s="99">
        <v>2011767.48</v>
      </c>
      <c r="P40" s="99">
        <v>3761536.7129999995</v>
      </c>
      <c r="Q40" s="99">
        <v>2219199.253</v>
      </c>
      <c r="R40" s="99">
        <v>2945301.11</v>
      </c>
      <c r="S40" s="99">
        <v>2379354.0699999998</v>
      </c>
      <c r="T40" s="99">
        <v>3171723.390000002</v>
      </c>
      <c r="U40" s="99">
        <v>2290965.9799999991</v>
      </c>
      <c r="V40" s="99">
        <v>2614594.89</v>
      </c>
      <c r="W40" s="99">
        <v>1837367.5059999998</v>
      </c>
      <c r="X40" s="99">
        <v>2703544.33</v>
      </c>
      <c r="Y40" s="99">
        <v>3487994.9799999991</v>
      </c>
      <c r="Z40" s="99">
        <v>6738464.5800000019</v>
      </c>
      <c r="AA40" s="99">
        <v>3490442.8999999994</v>
      </c>
      <c r="AB40" s="99">
        <v>3625485.0500000007</v>
      </c>
      <c r="AC40" s="99">
        <v>4067403.580000001</v>
      </c>
      <c r="AD40" s="99">
        <v>3489527.8800000013</v>
      </c>
      <c r="AE40" s="99">
        <v>1822362.5</v>
      </c>
      <c r="AF40" s="99">
        <v>4898077.09</v>
      </c>
      <c r="AG40" s="99">
        <v>4484034.2699999986</v>
      </c>
      <c r="AH40" s="99">
        <v>4381110.46</v>
      </c>
      <c r="AI40" s="99">
        <v>3308488.83</v>
      </c>
      <c r="AJ40" s="99">
        <v>3522248.6400000015</v>
      </c>
      <c r="AK40" s="99">
        <v>3023975.1199999992</v>
      </c>
      <c r="AL40" s="99">
        <v>4737166.1700000018</v>
      </c>
      <c r="AM40" s="99">
        <v>3499774.2399999988</v>
      </c>
      <c r="AN40" s="99">
        <v>1308656.2599999998</v>
      </c>
      <c r="AO40" s="99">
        <v>5666544.8800000018</v>
      </c>
      <c r="AP40" s="99">
        <v>3927045.67</v>
      </c>
      <c r="AQ40" s="99">
        <v>4044685.2200000016</v>
      </c>
      <c r="AR40" s="169">
        <v>3014909.48</v>
      </c>
      <c r="AS40" s="169">
        <v>5057064.660000002</v>
      </c>
      <c r="AT40" s="169">
        <v>3951220.8999999976</v>
      </c>
      <c r="AU40" s="169">
        <v>3630764.57</v>
      </c>
      <c r="AV40" s="169">
        <v>1445117.540000001</v>
      </c>
      <c r="AW40" s="169">
        <v>8879865.3800000045</v>
      </c>
    </row>
    <row r="41" spans="1:49" x14ac:dyDescent="0.25"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</row>
    <row r="43" spans="1:49" x14ac:dyDescent="0.25">
      <c r="B43" s="135" t="s">
        <v>126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04"/>
      <c r="V43" s="136"/>
    </row>
    <row r="44" spans="1:49" x14ac:dyDescent="0.25">
      <c r="B44" s="207" t="s">
        <v>202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</row>
    <row r="45" spans="1:49" x14ac:dyDescent="0.25">
      <c r="B45" s="206" t="s">
        <v>139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</row>
    <row r="46" spans="1:49" hidden="1" x14ac:dyDescent="0.25">
      <c r="AL46" s="134" t="b">
        <f>AL40='1_BOT'!E46</f>
        <v>1</v>
      </c>
      <c r="AM46" s="134" t="b">
        <f>AM40='1_BOT'!E47</f>
        <v>1</v>
      </c>
      <c r="AN46" s="134" t="b">
        <f>AN40='1_BOT'!E48</f>
        <v>1</v>
      </c>
      <c r="AO46" s="134" t="b">
        <f>AO40='1_BOT'!E49</f>
        <v>1</v>
      </c>
      <c r="AP46" s="134" t="b">
        <f>AP40='1_BOT'!E50</f>
        <v>1</v>
      </c>
      <c r="AQ46" s="134" t="b">
        <f>AQ40='1_BOT'!E51</f>
        <v>1</v>
      </c>
      <c r="AR46" s="134" t="b">
        <f>AR40='1_BOT'!E52</f>
        <v>1</v>
      </c>
      <c r="AS46" s="134" t="b">
        <f>AS40='1_BOT'!E53</f>
        <v>1</v>
      </c>
      <c r="AT46" s="134" t="b">
        <f>AT40='1_BOT'!E54</f>
        <v>1</v>
      </c>
      <c r="AU46" s="134" t="b">
        <f>AU40='1_BOT'!E55</f>
        <v>1</v>
      </c>
      <c r="AV46" s="134" t="b">
        <f>AV40='1_BOT'!E56</f>
        <v>1</v>
      </c>
      <c r="AW46" s="134" t="b">
        <f>AW40='1_BOT'!E57</f>
        <v>1</v>
      </c>
    </row>
    <row r="47" spans="1:49" x14ac:dyDescent="0.25">
      <c r="AM47" s="136"/>
    </row>
  </sheetData>
  <mergeCells count="11">
    <mergeCell ref="B44:V44"/>
    <mergeCell ref="B45:V45"/>
    <mergeCell ref="B1:B2"/>
    <mergeCell ref="C1:AW1"/>
    <mergeCell ref="C2:AW2"/>
    <mergeCell ref="B3:B5"/>
    <mergeCell ref="C3:M4"/>
    <mergeCell ref="N3:AW3"/>
    <mergeCell ref="N4:Y4"/>
    <mergeCell ref="Z4:AK4"/>
    <mergeCell ref="AL4:AW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62"/>
  <sheetViews>
    <sheetView zoomScaleNormal="100" workbookViewId="0">
      <pane xSplit="2" ySplit="5" topLeftCell="Y31" activePane="bottomRight" state="frozen"/>
      <selection pane="topRight" activeCell="C1" sqref="C1"/>
      <selection pane="bottomLeft" activeCell="A4" sqref="A4"/>
      <selection pane="bottomRight" activeCell="L42" sqref="L42"/>
    </sheetView>
  </sheetViews>
  <sheetFormatPr defaultRowHeight="12.75" x14ac:dyDescent="0.2"/>
  <cols>
    <col min="1" max="1" width="11.28515625" style="73" customWidth="1"/>
    <col min="2" max="2" width="8.5703125" style="42" customWidth="1"/>
    <col min="3" max="3" width="11.28515625" style="42" customWidth="1"/>
    <col min="4" max="6" width="11" style="42" bestFit="1" customWidth="1"/>
    <col min="7" max="12" width="10.7109375" style="42" customWidth="1"/>
    <col min="13" max="13" width="12.28515625" style="42" bestFit="1" customWidth="1"/>
    <col min="14" max="14" width="10.28515625" style="42" customWidth="1"/>
    <col min="15" max="15" width="10.140625" style="42" customWidth="1"/>
    <col min="16" max="16" width="10.28515625" style="42" bestFit="1" customWidth="1"/>
    <col min="17" max="17" width="10.28515625" style="42" customWidth="1"/>
    <col min="18" max="18" width="10.7109375" style="42" customWidth="1"/>
    <col min="19" max="20" width="9.7109375" style="42" customWidth="1"/>
    <col min="21" max="21" width="9.5703125" style="42" bestFit="1" customWidth="1"/>
    <col min="22" max="22" width="9.7109375" style="42" customWidth="1"/>
    <col min="23" max="23" width="9.5703125" style="42" bestFit="1" customWidth="1"/>
    <col min="24" max="25" width="9.42578125" style="39" bestFit="1" customWidth="1"/>
    <col min="26" max="26" width="9.7109375" style="39" bestFit="1" customWidth="1"/>
    <col min="27" max="37" width="9.5703125" style="39" bestFit="1" customWidth="1"/>
    <col min="38" max="38" width="9.7109375" style="39" bestFit="1" customWidth="1"/>
    <col min="39" max="40" width="9.5703125" style="39" bestFit="1" customWidth="1"/>
    <col min="41" max="41" width="9.7109375" style="39" bestFit="1" customWidth="1"/>
    <col min="42" max="43" width="9.5703125" style="39" bestFit="1" customWidth="1"/>
    <col min="44" max="46" width="9.28515625" style="39"/>
    <col min="47" max="48" width="9.42578125" style="39" bestFit="1" customWidth="1"/>
    <col min="49" max="49" width="11.140625" style="39" bestFit="1" customWidth="1"/>
    <col min="50" max="204" width="9.28515625" style="39"/>
    <col min="205" max="205" width="16.7109375" style="39" customWidth="1"/>
    <col min="206" max="229" width="9.28515625" style="39" customWidth="1"/>
    <col min="230" max="230" width="9.7109375" style="39" customWidth="1"/>
    <col min="231" max="231" width="10.28515625" style="39" customWidth="1"/>
    <col min="232" max="232" width="10.7109375" style="39" customWidth="1"/>
    <col min="233" max="233" width="10" style="39" customWidth="1"/>
    <col min="234" max="234" width="10.28515625" style="39" customWidth="1"/>
    <col min="235" max="235" width="12" style="39" customWidth="1"/>
    <col min="236" max="237" width="9.28515625" style="39" customWidth="1"/>
    <col min="238" max="239" width="9.28515625" style="39"/>
    <col min="240" max="240" width="10.42578125" style="39" customWidth="1"/>
    <col min="241" max="460" width="9.28515625" style="39"/>
    <col min="461" max="461" width="16.7109375" style="39" customWidth="1"/>
    <col min="462" max="485" width="9.28515625" style="39" customWidth="1"/>
    <col min="486" max="486" width="9.7109375" style="39" customWidth="1"/>
    <col min="487" max="487" width="10.28515625" style="39" customWidth="1"/>
    <col min="488" max="488" width="10.7109375" style="39" customWidth="1"/>
    <col min="489" max="489" width="10" style="39" customWidth="1"/>
    <col min="490" max="490" width="10.28515625" style="39" customWidth="1"/>
    <col min="491" max="491" width="12" style="39" customWidth="1"/>
    <col min="492" max="493" width="9.28515625" style="39" customWidth="1"/>
    <col min="494" max="495" width="9.28515625" style="39"/>
    <col min="496" max="496" width="10.42578125" style="39" customWidth="1"/>
    <col min="497" max="716" width="9.28515625" style="39"/>
    <col min="717" max="717" width="16.7109375" style="39" customWidth="1"/>
    <col min="718" max="741" width="9.28515625" style="39" customWidth="1"/>
    <col min="742" max="742" width="9.7109375" style="39" customWidth="1"/>
    <col min="743" max="743" width="10.28515625" style="39" customWidth="1"/>
    <col min="744" max="744" width="10.7109375" style="39" customWidth="1"/>
    <col min="745" max="745" width="10" style="39" customWidth="1"/>
    <col min="746" max="746" width="10.28515625" style="39" customWidth="1"/>
    <col min="747" max="747" width="12" style="39" customWidth="1"/>
    <col min="748" max="749" width="9.28515625" style="39" customWidth="1"/>
    <col min="750" max="751" width="9.28515625" style="39"/>
    <col min="752" max="752" width="10.42578125" style="39" customWidth="1"/>
    <col min="753" max="972" width="9.28515625" style="39"/>
    <col min="973" max="973" width="16.7109375" style="39" customWidth="1"/>
    <col min="974" max="997" width="9.28515625" style="39" customWidth="1"/>
    <col min="998" max="998" width="9.7109375" style="39" customWidth="1"/>
    <col min="999" max="999" width="10.28515625" style="39" customWidth="1"/>
    <col min="1000" max="1000" width="10.7109375" style="39" customWidth="1"/>
    <col min="1001" max="1001" width="10" style="39" customWidth="1"/>
    <col min="1002" max="1002" width="10.28515625" style="39" customWidth="1"/>
    <col min="1003" max="1003" width="12" style="39" customWidth="1"/>
    <col min="1004" max="1005" width="9.28515625" style="39" customWidth="1"/>
    <col min="1006" max="1007" width="9.28515625" style="39"/>
    <col min="1008" max="1008" width="10.42578125" style="39" customWidth="1"/>
    <col min="1009" max="1228" width="9.28515625" style="39"/>
    <col min="1229" max="1229" width="16.7109375" style="39" customWidth="1"/>
    <col min="1230" max="1253" width="9.28515625" style="39" customWidth="1"/>
    <col min="1254" max="1254" width="9.7109375" style="39" customWidth="1"/>
    <col min="1255" max="1255" width="10.28515625" style="39" customWidth="1"/>
    <col min="1256" max="1256" width="10.7109375" style="39" customWidth="1"/>
    <col min="1257" max="1257" width="10" style="39" customWidth="1"/>
    <col min="1258" max="1258" width="10.28515625" style="39" customWidth="1"/>
    <col min="1259" max="1259" width="12" style="39" customWidth="1"/>
    <col min="1260" max="1261" width="9.28515625" style="39" customWidth="1"/>
    <col min="1262" max="1263" width="9.28515625" style="39"/>
    <col min="1264" max="1264" width="10.42578125" style="39" customWidth="1"/>
    <col min="1265" max="1484" width="9.28515625" style="39"/>
    <col min="1485" max="1485" width="16.7109375" style="39" customWidth="1"/>
    <col min="1486" max="1509" width="9.28515625" style="39" customWidth="1"/>
    <col min="1510" max="1510" width="9.7109375" style="39" customWidth="1"/>
    <col min="1511" max="1511" width="10.28515625" style="39" customWidth="1"/>
    <col min="1512" max="1512" width="10.7109375" style="39" customWidth="1"/>
    <col min="1513" max="1513" width="10" style="39" customWidth="1"/>
    <col min="1514" max="1514" width="10.28515625" style="39" customWidth="1"/>
    <col min="1515" max="1515" width="12" style="39" customWidth="1"/>
    <col min="1516" max="1517" width="9.28515625" style="39" customWidth="1"/>
    <col min="1518" max="1519" width="9.28515625" style="39"/>
    <col min="1520" max="1520" width="10.42578125" style="39" customWidth="1"/>
    <col min="1521" max="1740" width="9.28515625" style="39"/>
    <col min="1741" max="1741" width="16.7109375" style="39" customWidth="1"/>
    <col min="1742" max="1765" width="9.28515625" style="39" customWidth="1"/>
    <col min="1766" max="1766" width="9.7109375" style="39" customWidth="1"/>
    <col min="1767" max="1767" width="10.28515625" style="39" customWidth="1"/>
    <col min="1768" max="1768" width="10.7109375" style="39" customWidth="1"/>
    <col min="1769" max="1769" width="10" style="39" customWidth="1"/>
    <col min="1770" max="1770" width="10.28515625" style="39" customWidth="1"/>
    <col min="1771" max="1771" width="12" style="39" customWidth="1"/>
    <col min="1772" max="1773" width="9.28515625" style="39" customWidth="1"/>
    <col min="1774" max="1775" width="9.28515625" style="39"/>
    <col min="1776" max="1776" width="10.42578125" style="39" customWidth="1"/>
    <col min="1777" max="1996" width="9.28515625" style="39"/>
    <col min="1997" max="1997" width="16.7109375" style="39" customWidth="1"/>
    <col min="1998" max="2021" width="9.28515625" style="39" customWidth="1"/>
    <col min="2022" max="2022" width="9.7109375" style="39" customWidth="1"/>
    <col min="2023" max="2023" width="10.28515625" style="39" customWidth="1"/>
    <col min="2024" max="2024" width="10.7109375" style="39" customWidth="1"/>
    <col min="2025" max="2025" width="10" style="39" customWidth="1"/>
    <col min="2026" max="2026" width="10.28515625" style="39" customWidth="1"/>
    <col min="2027" max="2027" width="12" style="39" customWidth="1"/>
    <col min="2028" max="2029" width="9.28515625" style="39" customWidth="1"/>
    <col min="2030" max="2031" width="9.28515625" style="39"/>
    <col min="2032" max="2032" width="10.42578125" style="39" customWidth="1"/>
    <col min="2033" max="2252" width="9.28515625" style="39"/>
    <col min="2253" max="2253" width="16.7109375" style="39" customWidth="1"/>
    <col min="2254" max="2277" width="9.28515625" style="39" customWidth="1"/>
    <col min="2278" max="2278" width="9.7109375" style="39" customWidth="1"/>
    <col min="2279" max="2279" width="10.28515625" style="39" customWidth="1"/>
    <col min="2280" max="2280" width="10.7109375" style="39" customWidth="1"/>
    <col min="2281" max="2281" width="10" style="39" customWidth="1"/>
    <col min="2282" max="2282" width="10.28515625" style="39" customWidth="1"/>
    <col min="2283" max="2283" width="12" style="39" customWidth="1"/>
    <col min="2284" max="2285" width="9.28515625" style="39" customWidth="1"/>
    <col min="2286" max="2287" width="9.28515625" style="39"/>
    <col min="2288" max="2288" width="10.42578125" style="39" customWidth="1"/>
    <col min="2289" max="2508" width="9.28515625" style="39"/>
    <col min="2509" max="2509" width="16.7109375" style="39" customWidth="1"/>
    <col min="2510" max="2533" width="9.28515625" style="39" customWidth="1"/>
    <col min="2534" max="2534" width="9.7109375" style="39" customWidth="1"/>
    <col min="2535" max="2535" width="10.28515625" style="39" customWidth="1"/>
    <col min="2536" max="2536" width="10.7109375" style="39" customWidth="1"/>
    <col min="2537" max="2537" width="10" style="39" customWidth="1"/>
    <col min="2538" max="2538" width="10.28515625" style="39" customWidth="1"/>
    <col min="2539" max="2539" width="12" style="39" customWidth="1"/>
    <col min="2540" max="2541" width="9.28515625" style="39" customWidth="1"/>
    <col min="2542" max="2543" width="9.28515625" style="39"/>
    <col min="2544" max="2544" width="10.42578125" style="39" customWidth="1"/>
    <col min="2545" max="2764" width="9.28515625" style="39"/>
    <col min="2765" max="2765" width="16.7109375" style="39" customWidth="1"/>
    <col min="2766" max="2789" width="9.28515625" style="39" customWidth="1"/>
    <col min="2790" max="2790" width="9.7109375" style="39" customWidth="1"/>
    <col min="2791" max="2791" width="10.28515625" style="39" customWidth="1"/>
    <col min="2792" max="2792" width="10.7109375" style="39" customWidth="1"/>
    <col min="2793" max="2793" width="10" style="39" customWidth="1"/>
    <col min="2794" max="2794" width="10.28515625" style="39" customWidth="1"/>
    <col min="2795" max="2795" width="12" style="39" customWidth="1"/>
    <col min="2796" max="2797" width="9.28515625" style="39" customWidth="1"/>
    <col min="2798" max="2799" width="9.28515625" style="39"/>
    <col min="2800" max="2800" width="10.42578125" style="39" customWidth="1"/>
    <col min="2801" max="3020" width="9.28515625" style="39"/>
    <col min="3021" max="3021" width="16.7109375" style="39" customWidth="1"/>
    <col min="3022" max="3045" width="9.28515625" style="39" customWidth="1"/>
    <col min="3046" max="3046" width="9.7109375" style="39" customWidth="1"/>
    <col min="3047" max="3047" width="10.28515625" style="39" customWidth="1"/>
    <col min="3048" max="3048" width="10.7109375" style="39" customWidth="1"/>
    <col min="3049" max="3049" width="10" style="39" customWidth="1"/>
    <col min="3050" max="3050" width="10.28515625" style="39" customWidth="1"/>
    <col min="3051" max="3051" width="12" style="39" customWidth="1"/>
    <col min="3052" max="3053" width="9.28515625" style="39" customWidth="1"/>
    <col min="3054" max="3055" width="9.28515625" style="39"/>
    <col min="3056" max="3056" width="10.42578125" style="39" customWidth="1"/>
    <col min="3057" max="3276" width="9.28515625" style="39"/>
    <col min="3277" max="3277" width="16.7109375" style="39" customWidth="1"/>
    <col min="3278" max="3301" width="9.28515625" style="39" customWidth="1"/>
    <col min="3302" max="3302" width="9.7109375" style="39" customWidth="1"/>
    <col min="3303" max="3303" width="10.28515625" style="39" customWidth="1"/>
    <col min="3304" max="3304" width="10.7109375" style="39" customWidth="1"/>
    <col min="3305" max="3305" width="10" style="39" customWidth="1"/>
    <col min="3306" max="3306" width="10.28515625" style="39" customWidth="1"/>
    <col min="3307" max="3307" width="12" style="39" customWidth="1"/>
    <col min="3308" max="3309" width="9.28515625" style="39" customWidth="1"/>
    <col min="3310" max="3311" width="9.28515625" style="39"/>
    <col min="3312" max="3312" width="10.42578125" style="39" customWidth="1"/>
    <col min="3313" max="3532" width="9.28515625" style="39"/>
    <col min="3533" max="3533" width="16.7109375" style="39" customWidth="1"/>
    <col min="3534" max="3557" width="9.28515625" style="39" customWidth="1"/>
    <col min="3558" max="3558" width="9.7109375" style="39" customWidth="1"/>
    <col min="3559" max="3559" width="10.28515625" style="39" customWidth="1"/>
    <col min="3560" max="3560" width="10.7109375" style="39" customWidth="1"/>
    <col min="3561" max="3561" width="10" style="39" customWidth="1"/>
    <col min="3562" max="3562" width="10.28515625" style="39" customWidth="1"/>
    <col min="3563" max="3563" width="12" style="39" customWidth="1"/>
    <col min="3564" max="3565" width="9.28515625" style="39" customWidth="1"/>
    <col min="3566" max="3567" width="9.28515625" style="39"/>
    <col min="3568" max="3568" width="10.42578125" style="39" customWidth="1"/>
    <col min="3569" max="3788" width="9.28515625" style="39"/>
    <col min="3789" max="3789" width="16.7109375" style="39" customWidth="1"/>
    <col min="3790" max="3813" width="9.28515625" style="39" customWidth="1"/>
    <col min="3814" max="3814" width="9.7109375" style="39" customWidth="1"/>
    <col min="3815" max="3815" width="10.28515625" style="39" customWidth="1"/>
    <col min="3816" max="3816" width="10.7109375" style="39" customWidth="1"/>
    <col min="3817" max="3817" width="10" style="39" customWidth="1"/>
    <col min="3818" max="3818" width="10.28515625" style="39" customWidth="1"/>
    <col min="3819" max="3819" width="12" style="39" customWidth="1"/>
    <col min="3820" max="3821" width="9.28515625" style="39" customWidth="1"/>
    <col min="3822" max="3823" width="9.28515625" style="39"/>
    <col min="3824" max="3824" width="10.42578125" style="39" customWidth="1"/>
    <col min="3825" max="4044" width="9.28515625" style="39"/>
    <col min="4045" max="4045" width="16.7109375" style="39" customWidth="1"/>
    <col min="4046" max="4069" width="9.28515625" style="39" customWidth="1"/>
    <col min="4070" max="4070" width="9.7109375" style="39" customWidth="1"/>
    <col min="4071" max="4071" width="10.28515625" style="39" customWidth="1"/>
    <col min="4072" max="4072" width="10.7109375" style="39" customWidth="1"/>
    <col min="4073" max="4073" width="10" style="39" customWidth="1"/>
    <col min="4074" max="4074" width="10.28515625" style="39" customWidth="1"/>
    <col min="4075" max="4075" width="12" style="39" customWidth="1"/>
    <col min="4076" max="4077" width="9.28515625" style="39" customWidth="1"/>
    <col min="4078" max="4079" width="9.28515625" style="39"/>
    <col min="4080" max="4080" width="10.42578125" style="39" customWidth="1"/>
    <col min="4081" max="4300" width="9.28515625" style="39"/>
    <col min="4301" max="4301" width="16.7109375" style="39" customWidth="1"/>
    <col min="4302" max="4325" width="9.28515625" style="39" customWidth="1"/>
    <col min="4326" max="4326" width="9.7109375" style="39" customWidth="1"/>
    <col min="4327" max="4327" width="10.28515625" style="39" customWidth="1"/>
    <col min="4328" max="4328" width="10.7109375" style="39" customWidth="1"/>
    <col min="4329" max="4329" width="10" style="39" customWidth="1"/>
    <col min="4330" max="4330" width="10.28515625" style="39" customWidth="1"/>
    <col min="4331" max="4331" width="12" style="39" customWidth="1"/>
    <col min="4332" max="4333" width="9.28515625" style="39" customWidth="1"/>
    <col min="4334" max="4335" width="9.28515625" style="39"/>
    <col min="4336" max="4336" width="10.42578125" style="39" customWidth="1"/>
    <col min="4337" max="4556" width="9.28515625" style="39"/>
    <col min="4557" max="4557" width="16.7109375" style="39" customWidth="1"/>
    <col min="4558" max="4581" width="9.28515625" style="39" customWidth="1"/>
    <col min="4582" max="4582" width="9.7109375" style="39" customWidth="1"/>
    <col min="4583" max="4583" width="10.28515625" style="39" customWidth="1"/>
    <col min="4584" max="4584" width="10.7109375" style="39" customWidth="1"/>
    <col min="4585" max="4585" width="10" style="39" customWidth="1"/>
    <col min="4586" max="4586" width="10.28515625" style="39" customWidth="1"/>
    <col min="4587" max="4587" width="12" style="39" customWidth="1"/>
    <col min="4588" max="4589" width="9.28515625" style="39" customWidth="1"/>
    <col min="4590" max="4591" width="9.28515625" style="39"/>
    <col min="4592" max="4592" width="10.42578125" style="39" customWidth="1"/>
    <col min="4593" max="4812" width="9.28515625" style="39"/>
    <col min="4813" max="4813" width="16.7109375" style="39" customWidth="1"/>
    <col min="4814" max="4837" width="9.28515625" style="39" customWidth="1"/>
    <col min="4838" max="4838" width="9.7109375" style="39" customWidth="1"/>
    <col min="4839" max="4839" width="10.28515625" style="39" customWidth="1"/>
    <col min="4840" max="4840" width="10.7109375" style="39" customWidth="1"/>
    <col min="4841" max="4841" width="10" style="39" customWidth="1"/>
    <col min="4842" max="4842" width="10.28515625" style="39" customWidth="1"/>
    <col min="4843" max="4843" width="12" style="39" customWidth="1"/>
    <col min="4844" max="4845" width="9.28515625" style="39" customWidth="1"/>
    <col min="4846" max="4847" width="9.28515625" style="39"/>
    <col min="4848" max="4848" width="10.42578125" style="39" customWidth="1"/>
    <col min="4849" max="5068" width="9.28515625" style="39"/>
    <col min="5069" max="5069" width="16.7109375" style="39" customWidth="1"/>
    <col min="5070" max="5093" width="9.28515625" style="39" customWidth="1"/>
    <col min="5094" max="5094" width="9.7109375" style="39" customWidth="1"/>
    <col min="5095" max="5095" width="10.28515625" style="39" customWidth="1"/>
    <col min="5096" max="5096" width="10.7109375" style="39" customWidth="1"/>
    <col min="5097" max="5097" width="10" style="39" customWidth="1"/>
    <col min="5098" max="5098" width="10.28515625" style="39" customWidth="1"/>
    <col min="5099" max="5099" width="12" style="39" customWidth="1"/>
    <col min="5100" max="5101" width="9.28515625" style="39" customWidth="1"/>
    <col min="5102" max="5103" width="9.28515625" style="39"/>
    <col min="5104" max="5104" width="10.42578125" style="39" customWidth="1"/>
    <col min="5105" max="5324" width="9.28515625" style="39"/>
    <col min="5325" max="5325" width="16.7109375" style="39" customWidth="1"/>
    <col min="5326" max="5349" width="9.28515625" style="39" customWidth="1"/>
    <col min="5350" max="5350" width="9.7109375" style="39" customWidth="1"/>
    <col min="5351" max="5351" width="10.28515625" style="39" customWidth="1"/>
    <col min="5352" max="5352" width="10.7109375" style="39" customWidth="1"/>
    <col min="5353" max="5353" width="10" style="39" customWidth="1"/>
    <col min="5354" max="5354" width="10.28515625" style="39" customWidth="1"/>
    <col min="5355" max="5355" width="12" style="39" customWidth="1"/>
    <col min="5356" max="5357" width="9.28515625" style="39" customWidth="1"/>
    <col min="5358" max="5359" width="9.28515625" style="39"/>
    <col min="5360" max="5360" width="10.42578125" style="39" customWidth="1"/>
    <col min="5361" max="5580" width="9.28515625" style="39"/>
    <col min="5581" max="5581" width="16.7109375" style="39" customWidth="1"/>
    <col min="5582" max="5605" width="9.28515625" style="39" customWidth="1"/>
    <col min="5606" max="5606" width="9.7109375" style="39" customWidth="1"/>
    <col min="5607" max="5607" width="10.28515625" style="39" customWidth="1"/>
    <col min="5608" max="5608" width="10.7109375" style="39" customWidth="1"/>
    <col min="5609" max="5609" width="10" style="39" customWidth="1"/>
    <col min="5610" max="5610" width="10.28515625" style="39" customWidth="1"/>
    <col min="5611" max="5611" width="12" style="39" customWidth="1"/>
    <col min="5612" max="5613" width="9.28515625" style="39" customWidth="1"/>
    <col min="5614" max="5615" width="9.28515625" style="39"/>
    <col min="5616" max="5616" width="10.42578125" style="39" customWidth="1"/>
    <col min="5617" max="5836" width="9.28515625" style="39"/>
    <col min="5837" max="5837" width="16.7109375" style="39" customWidth="1"/>
    <col min="5838" max="5861" width="9.28515625" style="39" customWidth="1"/>
    <col min="5862" max="5862" width="9.7109375" style="39" customWidth="1"/>
    <col min="5863" max="5863" width="10.28515625" style="39" customWidth="1"/>
    <col min="5864" max="5864" width="10.7109375" style="39" customWidth="1"/>
    <col min="5865" max="5865" width="10" style="39" customWidth="1"/>
    <col min="5866" max="5866" width="10.28515625" style="39" customWidth="1"/>
    <col min="5867" max="5867" width="12" style="39" customWidth="1"/>
    <col min="5868" max="5869" width="9.28515625" style="39" customWidth="1"/>
    <col min="5870" max="5871" width="9.28515625" style="39"/>
    <col min="5872" max="5872" width="10.42578125" style="39" customWidth="1"/>
    <col min="5873" max="6092" width="9.28515625" style="39"/>
    <col min="6093" max="6093" width="16.7109375" style="39" customWidth="1"/>
    <col min="6094" max="6117" width="9.28515625" style="39" customWidth="1"/>
    <col min="6118" max="6118" width="9.7109375" style="39" customWidth="1"/>
    <col min="6119" max="6119" width="10.28515625" style="39" customWidth="1"/>
    <col min="6120" max="6120" width="10.7109375" style="39" customWidth="1"/>
    <col min="6121" max="6121" width="10" style="39" customWidth="1"/>
    <col min="6122" max="6122" width="10.28515625" style="39" customWidth="1"/>
    <col min="6123" max="6123" width="12" style="39" customWidth="1"/>
    <col min="6124" max="6125" width="9.28515625" style="39" customWidth="1"/>
    <col min="6126" max="6127" width="9.28515625" style="39"/>
    <col min="6128" max="6128" width="10.42578125" style="39" customWidth="1"/>
    <col min="6129" max="6348" width="9.28515625" style="39"/>
    <col min="6349" max="6349" width="16.7109375" style="39" customWidth="1"/>
    <col min="6350" max="6373" width="9.28515625" style="39" customWidth="1"/>
    <col min="6374" max="6374" width="9.7109375" style="39" customWidth="1"/>
    <col min="6375" max="6375" width="10.28515625" style="39" customWidth="1"/>
    <col min="6376" max="6376" width="10.7109375" style="39" customWidth="1"/>
    <col min="6377" max="6377" width="10" style="39" customWidth="1"/>
    <col min="6378" max="6378" width="10.28515625" style="39" customWidth="1"/>
    <col min="6379" max="6379" width="12" style="39" customWidth="1"/>
    <col min="6380" max="6381" width="9.28515625" style="39" customWidth="1"/>
    <col min="6382" max="6383" width="9.28515625" style="39"/>
    <col min="6384" max="6384" width="10.42578125" style="39" customWidth="1"/>
    <col min="6385" max="6604" width="9.28515625" style="39"/>
    <col min="6605" max="6605" width="16.7109375" style="39" customWidth="1"/>
    <col min="6606" max="6629" width="9.28515625" style="39" customWidth="1"/>
    <col min="6630" max="6630" width="9.7109375" style="39" customWidth="1"/>
    <col min="6631" max="6631" width="10.28515625" style="39" customWidth="1"/>
    <col min="6632" max="6632" width="10.7109375" style="39" customWidth="1"/>
    <col min="6633" max="6633" width="10" style="39" customWidth="1"/>
    <col min="6634" max="6634" width="10.28515625" style="39" customWidth="1"/>
    <col min="6635" max="6635" width="12" style="39" customWidth="1"/>
    <col min="6636" max="6637" width="9.28515625" style="39" customWidth="1"/>
    <col min="6638" max="6639" width="9.28515625" style="39"/>
    <col min="6640" max="6640" width="10.42578125" style="39" customWidth="1"/>
    <col min="6641" max="6860" width="9.28515625" style="39"/>
    <col min="6861" max="6861" width="16.7109375" style="39" customWidth="1"/>
    <col min="6862" max="6885" width="9.28515625" style="39" customWidth="1"/>
    <col min="6886" max="6886" width="9.7109375" style="39" customWidth="1"/>
    <col min="6887" max="6887" width="10.28515625" style="39" customWidth="1"/>
    <col min="6888" max="6888" width="10.7109375" style="39" customWidth="1"/>
    <col min="6889" max="6889" width="10" style="39" customWidth="1"/>
    <col min="6890" max="6890" width="10.28515625" style="39" customWidth="1"/>
    <col min="6891" max="6891" width="12" style="39" customWidth="1"/>
    <col min="6892" max="6893" width="9.28515625" style="39" customWidth="1"/>
    <col min="6894" max="6895" width="9.28515625" style="39"/>
    <col min="6896" max="6896" width="10.42578125" style="39" customWidth="1"/>
    <col min="6897" max="7116" width="9.28515625" style="39"/>
    <col min="7117" max="7117" width="16.7109375" style="39" customWidth="1"/>
    <col min="7118" max="7141" width="9.28515625" style="39" customWidth="1"/>
    <col min="7142" max="7142" width="9.7109375" style="39" customWidth="1"/>
    <col min="7143" max="7143" width="10.28515625" style="39" customWidth="1"/>
    <col min="7144" max="7144" width="10.7109375" style="39" customWidth="1"/>
    <col min="7145" max="7145" width="10" style="39" customWidth="1"/>
    <col min="7146" max="7146" width="10.28515625" style="39" customWidth="1"/>
    <col min="7147" max="7147" width="12" style="39" customWidth="1"/>
    <col min="7148" max="7149" width="9.28515625" style="39" customWidth="1"/>
    <col min="7150" max="7151" width="9.28515625" style="39"/>
    <col min="7152" max="7152" width="10.42578125" style="39" customWidth="1"/>
    <col min="7153" max="7372" width="9.28515625" style="39"/>
    <col min="7373" max="7373" width="16.7109375" style="39" customWidth="1"/>
    <col min="7374" max="7397" width="9.28515625" style="39" customWidth="1"/>
    <col min="7398" max="7398" width="9.7109375" style="39" customWidth="1"/>
    <col min="7399" max="7399" width="10.28515625" style="39" customWidth="1"/>
    <col min="7400" max="7400" width="10.7109375" style="39" customWidth="1"/>
    <col min="7401" max="7401" width="10" style="39" customWidth="1"/>
    <col min="7402" max="7402" width="10.28515625" style="39" customWidth="1"/>
    <col min="7403" max="7403" width="12" style="39" customWidth="1"/>
    <col min="7404" max="7405" width="9.28515625" style="39" customWidth="1"/>
    <col min="7406" max="7407" width="9.28515625" style="39"/>
    <col min="7408" max="7408" width="10.42578125" style="39" customWidth="1"/>
    <col min="7409" max="7628" width="9.28515625" style="39"/>
    <col min="7629" max="7629" width="16.7109375" style="39" customWidth="1"/>
    <col min="7630" max="7653" width="9.28515625" style="39" customWidth="1"/>
    <col min="7654" max="7654" width="9.7109375" style="39" customWidth="1"/>
    <col min="7655" max="7655" width="10.28515625" style="39" customWidth="1"/>
    <col min="7656" max="7656" width="10.7109375" style="39" customWidth="1"/>
    <col min="7657" max="7657" width="10" style="39" customWidth="1"/>
    <col min="7658" max="7658" width="10.28515625" style="39" customWidth="1"/>
    <col min="7659" max="7659" width="12" style="39" customWidth="1"/>
    <col min="7660" max="7661" width="9.28515625" style="39" customWidth="1"/>
    <col min="7662" max="7663" width="9.28515625" style="39"/>
    <col min="7664" max="7664" width="10.42578125" style="39" customWidth="1"/>
    <col min="7665" max="7884" width="9.28515625" style="39"/>
    <col min="7885" max="7885" width="16.7109375" style="39" customWidth="1"/>
    <col min="7886" max="7909" width="9.28515625" style="39" customWidth="1"/>
    <col min="7910" max="7910" width="9.7109375" style="39" customWidth="1"/>
    <col min="7911" max="7911" width="10.28515625" style="39" customWidth="1"/>
    <col min="7912" max="7912" width="10.7109375" style="39" customWidth="1"/>
    <col min="7913" max="7913" width="10" style="39" customWidth="1"/>
    <col min="7914" max="7914" width="10.28515625" style="39" customWidth="1"/>
    <col min="7915" max="7915" width="12" style="39" customWidth="1"/>
    <col min="7916" max="7917" width="9.28515625" style="39" customWidth="1"/>
    <col min="7918" max="7919" width="9.28515625" style="39"/>
    <col min="7920" max="7920" width="10.42578125" style="39" customWidth="1"/>
    <col min="7921" max="8140" width="9.28515625" style="39"/>
    <col min="8141" max="8141" width="16.7109375" style="39" customWidth="1"/>
    <col min="8142" max="8165" width="9.28515625" style="39" customWidth="1"/>
    <col min="8166" max="8166" width="9.7109375" style="39" customWidth="1"/>
    <col min="8167" max="8167" width="10.28515625" style="39" customWidth="1"/>
    <col min="8168" max="8168" width="10.7109375" style="39" customWidth="1"/>
    <col min="8169" max="8169" width="10" style="39" customWidth="1"/>
    <col min="8170" max="8170" width="10.28515625" style="39" customWidth="1"/>
    <col min="8171" max="8171" width="12" style="39" customWidth="1"/>
    <col min="8172" max="8173" width="9.28515625" style="39" customWidth="1"/>
    <col min="8174" max="8175" width="9.28515625" style="39"/>
    <col min="8176" max="8176" width="10.42578125" style="39" customWidth="1"/>
    <col min="8177" max="8396" width="9.28515625" style="39"/>
    <col min="8397" max="8397" width="16.7109375" style="39" customWidth="1"/>
    <col min="8398" max="8421" width="9.28515625" style="39" customWidth="1"/>
    <col min="8422" max="8422" width="9.7109375" style="39" customWidth="1"/>
    <col min="8423" max="8423" width="10.28515625" style="39" customWidth="1"/>
    <col min="8424" max="8424" width="10.7109375" style="39" customWidth="1"/>
    <col min="8425" max="8425" width="10" style="39" customWidth="1"/>
    <col min="8426" max="8426" width="10.28515625" style="39" customWidth="1"/>
    <col min="8427" max="8427" width="12" style="39" customWidth="1"/>
    <col min="8428" max="8429" width="9.28515625" style="39" customWidth="1"/>
    <col min="8430" max="8431" width="9.28515625" style="39"/>
    <col min="8432" max="8432" width="10.42578125" style="39" customWidth="1"/>
    <col min="8433" max="8652" width="9.28515625" style="39"/>
    <col min="8653" max="8653" width="16.7109375" style="39" customWidth="1"/>
    <col min="8654" max="8677" width="9.28515625" style="39" customWidth="1"/>
    <col min="8678" max="8678" width="9.7109375" style="39" customWidth="1"/>
    <col min="8679" max="8679" width="10.28515625" style="39" customWidth="1"/>
    <col min="8680" max="8680" width="10.7109375" style="39" customWidth="1"/>
    <col min="8681" max="8681" width="10" style="39" customWidth="1"/>
    <col min="8682" max="8682" width="10.28515625" style="39" customWidth="1"/>
    <col min="8683" max="8683" width="12" style="39" customWidth="1"/>
    <col min="8684" max="8685" width="9.28515625" style="39" customWidth="1"/>
    <col min="8686" max="8687" width="9.28515625" style="39"/>
    <col min="8688" max="8688" width="10.42578125" style="39" customWidth="1"/>
    <col min="8689" max="8908" width="9.28515625" style="39"/>
    <col min="8909" max="8909" width="16.7109375" style="39" customWidth="1"/>
    <col min="8910" max="8933" width="9.28515625" style="39" customWidth="1"/>
    <col min="8934" max="8934" width="9.7109375" style="39" customWidth="1"/>
    <col min="8935" max="8935" width="10.28515625" style="39" customWidth="1"/>
    <col min="8936" max="8936" width="10.7109375" style="39" customWidth="1"/>
    <col min="8937" max="8937" width="10" style="39" customWidth="1"/>
    <col min="8938" max="8938" width="10.28515625" style="39" customWidth="1"/>
    <col min="8939" max="8939" width="12" style="39" customWidth="1"/>
    <col min="8940" max="8941" width="9.28515625" style="39" customWidth="1"/>
    <col min="8942" max="8943" width="9.28515625" style="39"/>
    <col min="8944" max="8944" width="10.42578125" style="39" customWidth="1"/>
    <col min="8945" max="9164" width="9.28515625" style="39"/>
    <col min="9165" max="9165" width="16.7109375" style="39" customWidth="1"/>
    <col min="9166" max="9189" width="9.28515625" style="39" customWidth="1"/>
    <col min="9190" max="9190" width="9.7109375" style="39" customWidth="1"/>
    <col min="9191" max="9191" width="10.28515625" style="39" customWidth="1"/>
    <col min="9192" max="9192" width="10.7109375" style="39" customWidth="1"/>
    <col min="9193" max="9193" width="10" style="39" customWidth="1"/>
    <col min="9194" max="9194" width="10.28515625" style="39" customWidth="1"/>
    <col min="9195" max="9195" width="12" style="39" customWidth="1"/>
    <col min="9196" max="9197" width="9.28515625" style="39" customWidth="1"/>
    <col min="9198" max="9199" width="9.28515625" style="39"/>
    <col min="9200" max="9200" width="10.42578125" style="39" customWidth="1"/>
    <col min="9201" max="9420" width="9.28515625" style="39"/>
    <col min="9421" max="9421" width="16.7109375" style="39" customWidth="1"/>
    <col min="9422" max="9445" width="9.28515625" style="39" customWidth="1"/>
    <col min="9446" max="9446" width="9.7109375" style="39" customWidth="1"/>
    <col min="9447" max="9447" width="10.28515625" style="39" customWidth="1"/>
    <col min="9448" max="9448" width="10.7109375" style="39" customWidth="1"/>
    <col min="9449" max="9449" width="10" style="39" customWidth="1"/>
    <col min="9450" max="9450" width="10.28515625" style="39" customWidth="1"/>
    <col min="9451" max="9451" width="12" style="39" customWidth="1"/>
    <col min="9452" max="9453" width="9.28515625" style="39" customWidth="1"/>
    <col min="9454" max="9455" width="9.28515625" style="39"/>
    <col min="9456" max="9456" width="10.42578125" style="39" customWidth="1"/>
    <col min="9457" max="9676" width="9.28515625" style="39"/>
    <col min="9677" max="9677" width="16.7109375" style="39" customWidth="1"/>
    <col min="9678" max="9701" width="9.28515625" style="39" customWidth="1"/>
    <col min="9702" max="9702" width="9.7109375" style="39" customWidth="1"/>
    <col min="9703" max="9703" width="10.28515625" style="39" customWidth="1"/>
    <col min="9704" max="9704" width="10.7109375" style="39" customWidth="1"/>
    <col min="9705" max="9705" width="10" style="39" customWidth="1"/>
    <col min="9706" max="9706" width="10.28515625" style="39" customWidth="1"/>
    <col min="9707" max="9707" width="12" style="39" customWidth="1"/>
    <col min="9708" max="9709" width="9.28515625" style="39" customWidth="1"/>
    <col min="9710" max="9711" width="9.28515625" style="39"/>
    <col min="9712" max="9712" width="10.42578125" style="39" customWidth="1"/>
    <col min="9713" max="9932" width="9.28515625" style="39"/>
    <col min="9933" max="9933" width="16.7109375" style="39" customWidth="1"/>
    <col min="9934" max="9957" width="9.28515625" style="39" customWidth="1"/>
    <col min="9958" max="9958" width="9.7109375" style="39" customWidth="1"/>
    <col min="9959" max="9959" width="10.28515625" style="39" customWidth="1"/>
    <col min="9960" max="9960" width="10.7109375" style="39" customWidth="1"/>
    <col min="9961" max="9961" width="10" style="39" customWidth="1"/>
    <col min="9962" max="9962" width="10.28515625" style="39" customWidth="1"/>
    <col min="9963" max="9963" width="12" style="39" customWidth="1"/>
    <col min="9964" max="9965" width="9.28515625" style="39" customWidth="1"/>
    <col min="9966" max="9967" width="9.28515625" style="39"/>
    <col min="9968" max="9968" width="10.42578125" style="39" customWidth="1"/>
    <col min="9969" max="10188" width="9.28515625" style="39"/>
    <col min="10189" max="10189" width="16.7109375" style="39" customWidth="1"/>
    <col min="10190" max="10213" width="9.28515625" style="39" customWidth="1"/>
    <col min="10214" max="10214" width="9.7109375" style="39" customWidth="1"/>
    <col min="10215" max="10215" width="10.28515625" style="39" customWidth="1"/>
    <col min="10216" max="10216" width="10.7109375" style="39" customWidth="1"/>
    <col min="10217" max="10217" width="10" style="39" customWidth="1"/>
    <col min="10218" max="10218" width="10.28515625" style="39" customWidth="1"/>
    <col min="10219" max="10219" width="12" style="39" customWidth="1"/>
    <col min="10220" max="10221" width="9.28515625" style="39" customWidth="1"/>
    <col min="10222" max="10223" width="9.28515625" style="39"/>
    <col min="10224" max="10224" width="10.42578125" style="39" customWidth="1"/>
    <col min="10225" max="10444" width="9.28515625" style="39"/>
    <col min="10445" max="10445" width="16.7109375" style="39" customWidth="1"/>
    <col min="10446" max="10469" width="9.28515625" style="39" customWidth="1"/>
    <col min="10470" max="10470" width="9.7109375" style="39" customWidth="1"/>
    <col min="10471" max="10471" width="10.28515625" style="39" customWidth="1"/>
    <col min="10472" max="10472" width="10.7109375" style="39" customWidth="1"/>
    <col min="10473" max="10473" width="10" style="39" customWidth="1"/>
    <col min="10474" max="10474" width="10.28515625" style="39" customWidth="1"/>
    <col min="10475" max="10475" width="12" style="39" customWidth="1"/>
    <col min="10476" max="10477" width="9.28515625" style="39" customWidth="1"/>
    <col min="10478" max="10479" width="9.28515625" style="39"/>
    <col min="10480" max="10480" width="10.42578125" style="39" customWidth="1"/>
    <col min="10481" max="10700" width="9.28515625" style="39"/>
    <col min="10701" max="10701" width="16.7109375" style="39" customWidth="1"/>
    <col min="10702" max="10725" width="9.28515625" style="39" customWidth="1"/>
    <col min="10726" max="10726" width="9.7109375" style="39" customWidth="1"/>
    <col min="10727" max="10727" width="10.28515625" style="39" customWidth="1"/>
    <col min="10728" max="10728" width="10.7109375" style="39" customWidth="1"/>
    <col min="10729" max="10729" width="10" style="39" customWidth="1"/>
    <col min="10730" max="10730" width="10.28515625" style="39" customWidth="1"/>
    <col min="10731" max="10731" width="12" style="39" customWidth="1"/>
    <col min="10732" max="10733" width="9.28515625" style="39" customWidth="1"/>
    <col min="10734" max="10735" width="9.28515625" style="39"/>
    <col min="10736" max="10736" width="10.42578125" style="39" customWidth="1"/>
    <col min="10737" max="10956" width="9.28515625" style="39"/>
    <col min="10957" max="10957" width="16.7109375" style="39" customWidth="1"/>
    <col min="10958" max="10981" width="9.28515625" style="39" customWidth="1"/>
    <col min="10982" max="10982" width="9.7109375" style="39" customWidth="1"/>
    <col min="10983" max="10983" width="10.28515625" style="39" customWidth="1"/>
    <col min="10984" max="10984" width="10.7109375" style="39" customWidth="1"/>
    <col min="10985" max="10985" width="10" style="39" customWidth="1"/>
    <col min="10986" max="10986" width="10.28515625" style="39" customWidth="1"/>
    <col min="10987" max="10987" width="12" style="39" customWidth="1"/>
    <col min="10988" max="10989" width="9.28515625" style="39" customWidth="1"/>
    <col min="10990" max="10991" width="9.28515625" style="39"/>
    <col min="10992" max="10992" width="10.42578125" style="39" customWidth="1"/>
    <col min="10993" max="11212" width="9.28515625" style="39"/>
    <col min="11213" max="11213" width="16.7109375" style="39" customWidth="1"/>
    <col min="11214" max="11237" width="9.28515625" style="39" customWidth="1"/>
    <col min="11238" max="11238" width="9.7109375" style="39" customWidth="1"/>
    <col min="11239" max="11239" width="10.28515625" style="39" customWidth="1"/>
    <col min="11240" max="11240" width="10.7109375" style="39" customWidth="1"/>
    <col min="11241" max="11241" width="10" style="39" customWidth="1"/>
    <col min="11242" max="11242" width="10.28515625" style="39" customWidth="1"/>
    <col min="11243" max="11243" width="12" style="39" customWidth="1"/>
    <col min="11244" max="11245" width="9.28515625" style="39" customWidth="1"/>
    <col min="11246" max="11247" width="9.28515625" style="39"/>
    <col min="11248" max="11248" width="10.42578125" style="39" customWidth="1"/>
    <col min="11249" max="11468" width="9.28515625" style="39"/>
    <col min="11469" max="11469" width="16.7109375" style="39" customWidth="1"/>
    <col min="11470" max="11493" width="9.28515625" style="39" customWidth="1"/>
    <col min="11494" max="11494" width="9.7109375" style="39" customWidth="1"/>
    <col min="11495" max="11495" width="10.28515625" style="39" customWidth="1"/>
    <col min="11496" max="11496" width="10.7109375" style="39" customWidth="1"/>
    <col min="11497" max="11497" width="10" style="39" customWidth="1"/>
    <col min="11498" max="11498" width="10.28515625" style="39" customWidth="1"/>
    <col min="11499" max="11499" width="12" style="39" customWidth="1"/>
    <col min="11500" max="11501" width="9.28515625" style="39" customWidth="1"/>
    <col min="11502" max="11503" width="9.28515625" style="39"/>
    <col min="11504" max="11504" width="10.42578125" style="39" customWidth="1"/>
    <col min="11505" max="11724" width="9.28515625" style="39"/>
    <col min="11725" max="11725" width="16.7109375" style="39" customWidth="1"/>
    <col min="11726" max="11749" width="9.28515625" style="39" customWidth="1"/>
    <col min="11750" max="11750" width="9.7109375" style="39" customWidth="1"/>
    <col min="11751" max="11751" width="10.28515625" style="39" customWidth="1"/>
    <col min="11752" max="11752" width="10.7109375" style="39" customWidth="1"/>
    <col min="11753" max="11753" width="10" style="39" customWidth="1"/>
    <col min="11754" max="11754" width="10.28515625" style="39" customWidth="1"/>
    <col min="11755" max="11755" width="12" style="39" customWidth="1"/>
    <col min="11756" max="11757" width="9.28515625" style="39" customWidth="1"/>
    <col min="11758" max="11759" width="9.28515625" style="39"/>
    <col min="11760" max="11760" width="10.42578125" style="39" customWidth="1"/>
    <col min="11761" max="11980" width="9.28515625" style="39"/>
    <col min="11981" max="11981" width="16.7109375" style="39" customWidth="1"/>
    <col min="11982" max="12005" width="9.28515625" style="39" customWidth="1"/>
    <col min="12006" max="12006" width="9.7109375" style="39" customWidth="1"/>
    <col min="12007" max="12007" width="10.28515625" style="39" customWidth="1"/>
    <col min="12008" max="12008" width="10.7109375" style="39" customWidth="1"/>
    <col min="12009" max="12009" width="10" style="39" customWidth="1"/>
    <col min="12010" max="12010" width="10.28515625" style="39" customWidth="1"/>
    <col min="12011" max="12011" width="12" style="39" customWidth="1"/>
    <col min="12012" max="12013" width="9.28515625" style="39" customWidth="1"/>
    <col min="12014" max="12015" width="9.28515625" style="39"/>
    <col min="12016" max="12016" width="10.42578125" style="39" customWidth="1"/>
    <col min="12017" max="12236" width="9.28515625" style="39"/>
    <col min="12237" max="12237" width="16.7109375" style="39" customWidth="1"/>
    <col min="12238" max="12261" width="9.28515625" style="39" customWidth="1"/>
    <col min="12262" max="12262" width="9.7109375" style="39" customWidth="1"/>
    <col min="12263" max="12263" width="10.28515625" style="39" customWidth="1"/>
    <col min="12264" max="12264" width="10.7109375" style="39" customWidth="1"/>
    <col min="12265" max="12265" width="10" style="39" customWidth="1"/>
    <col min="12266" max="12266" width="10.28515625" style="39" customWidth="1"/>
    <col min="12267" max="12267" width="12" style="39" customWidth="1"/>
    <col min="12268" max="12269" width="9.28515625" style="39" customWidth="1"/>
    <col min="12270" max="12271" width="9.28515625" style="39"/>
    <col min="12272" max="12272" width="10.42578125" style="39" customWidth="1"/>
    <col min="12273" max="12492" width="9.28515625" style="39"/>
    <col min="12493" max="12493" width="16.7109375" style="39" customWidth="1"/>
    <col min="12494" max="12517" width="9.28515625" style="39" customWidth="1"/>
    <col min="12518" max="12518" width="9.7109375" style="39" customWidth="1"/>
    <col min="12519" max="12519" width="10.28515625" style="39" customWidth="1"/>
    <col min="12520" max="12520" width="10.7109375" style="39" customWidth="1"/>
    <col min="12521" max="12521" width="10" style="39" customWidth="1"/>
    <col min="12522" max="12522" width="10.28515625" style="39" customWidth="1"/>
    <col min="12523" max="12523" width="12" style="39" customWidth="1"/>
    <col min="12524" max="12525" width="9.28515625" style="39" customWidth="1"/>
    <col min="12526" max="12527" width="9.28515625" style="39"/>
    <col min="12528" max="12528" width="10.42578125" style="39" customWidth="1"/>
    <col min="12529" max="12748" width="9.28515625" style="39"/>
    <col min="12749" max="12749" width="16.7109375" style="39" customWidth="1"/>
    <col min="12750" max="12773" width="9.28515625" style="39" customWidth="1"/>
    <col min="12774" max="12774" width="9.7109375" style="39" customWidth="1"/>
    <col min="12775" max="12775" width="10.28515625" style="39" customWidth="1"/>
    <col min="12776" max="12776" width="10.7109375" style="39" customWidth="1"/>
    <col min="12777" max="12777" width="10" style="39" customWidth="1"/>
    <col min="12778" max="12778" width="10.28515625" style="39" customWidth="1"/>
    <col min="12779" max="12779" width="12" style="39" customWidth="1"/>
    <col min="12780" max="12781" width="9.28515625" style="39" customWidth="1"/>
    <col min="12782" max="12783" width="9.28515625" style="39"/>
    <col min="12784" max="12784" width="10.42578125" style="39" customWidth="1"/>
    <col min="12785" max="13004" width="9.28515625" style="39"/>
    <col min="13005" max="13005" width="16.7109375" style="39" customWidth="1"/>
    <col min="13006" max="13029" width="9.28515625" style="39" customWidth="1"/>
    <col min="13030" max="13030" width="9.7109375" style="39" customWidth="1"/>
    <col min="13031" max="13031" width="10.28515625" style="39" customWidth="1"/>
    <col min="13032" max="13032" width="10.7109375" style="39" customWidth="1"/>
    <col min="13033" max="13033" width="10" style="39" customWidth="1"/>
    <col min="13034" max="13034" width="10.28515625" style="39" customWidth="1"/>
    <col min="13035" max="13035" width="12" style="39" customWidth="1"/>
    <col min="13036" max="13037" width="9.28515625" style="39" customWidth="1"/>
    <col min="13038" max="13039" width="9.28515625" style="39"/>
    <col min="13040" max="13040" width="10.42578125" style="39" customWidth="1"/>
    <col min="13041" max="13260" width="9.28515625" style="39"/>
    <col min="13261" max="13261" width="16.7109375" style="39" customWidth="1"/>
    <col min="13262" max="13285" width="9.28515625" style="39" customWidth="1"/>
    <col min="13286" max="13286" width="9.7109375" style="39" customWidth="1"/>
    <col min="13287" max="13287" width="10.28515625" style="39" customWidth="1"/>
    <col min="13288" max="13288" width="10.7109375" style="39" customWidth="1"/>
    <col min="13289" max="13289" width="10" style="39" customWidth="1"/>
    <col min="13290" max="13290" width="10.28515625" style="39" customWidth="1"/>
    <col min="13291" max="13291" width="12" style="39" customWidth="1"/>
    <col min="13292" max="13293" width="9.28515625" style="39" customWidth="1"/>
    <col min="13294" max="13295" width="9.28515625" style="39"/>
    <col min="13296" max="13296" width="10.42578125" style="39" customWidth="1"/>
    <col min="13297" max="13516" width="9.28515625" style="39"/>
    <col min="13517" max="13517" width="16.7109375" style="39" customWidth="1"/>
    <col min="13518" max="13541" width="9.28515625" style="39" customWidth="1"/>
    <col min="13542" max="13542" width="9.7109375" style="39" customWidth="1"/>
    <col min="13543" max="13543" width="10.28515625" style="39" customWidth="1"/>
    <col min="13544" max="13544" width="10.7109375" style="39" customWidth="1"/>
    <col min="13545" max="13545" width="10" style="39" customWidth="1"/>
    <col min="13546" max="13546" width="10.28515625" style="39" customWidth="1"/>
    <col min="13547" max="13547" width="12" style="39" customWidth="1"/>
    <col min="13548" max="13549" width="9.28515625" style="39" customWidth="1"/>
    <col min="13550" max="13551" width="9.28515625" style="39"/>
    <col min="13552" max="13552" width="10.42578125" style="39" customWidth="1"/>
    <col min="13553" max="13772" width="9.28515625" style="39"/>
    <col min="13773" max="13773" width="16.7109375" style="39" customWidth="1"/>
    <col min="13774" max="13797" width="9.28515625" style="39" customWidth="1"/>
    <col min="13798" max="13798" width="9.7109375" style="39" customWidth="1"/>
    <col min="13799" max="13799" width="10.28515625" style="39" customWidth="1"/>
    <col min="13800" max="13800" width="10.7109375" style="39" customWidth="1"/>
    <col min="13801" max="13801" width="10" style="39" customWidth="1"/>
    <col min="13802" max="13802" width="10.28515625" style="39" customWidth="1"/>
    <col min="13803" max="13803" width="12" style="39" customWidth="1"/>
    <col min="13804" max="13805" width="9.28515625" style="39" customWidth="1"/>
    <col min="13806" max="13807" width="9.28515625" style="39"/>
    <col min="13808" max="13808" width="10.42578125" style="39" customWidth="1"/>
    <col min="13809" max="14028" width="9.28515625" style="39"/>
    <col min="14029" max="14029" width="16.7109375" style="39" customWidth="1"/>
    <col min="14030" max="14053" width="9.28515625" style="39" customWidth="1"/>
    <col min="14054" max="14054" width="9.7109375" style="39" customWidth="1"/>
    <col min="14055" max="14055" width="10.28515625" style="39" customWidth="1"/>
    <col min="14056" max="14056" width="10.7109375" style="39" customWidth="1"/>
    <col min="14057" max="14057" width="10" style="39" customWidth="1"/>
    <col min="14058" max="14058" width="10.28515625" style="39" customWidth="1"/>
    <col min="14059" max="14059" width="12" style="39" customWidth="1"/>
    <col min="14060" max="14061" width="9.28515625" style="39" customWidth="1"/>
    <col min="14062" max="14063" width="9.28515625" style="39"/>
    <col min="14064" max="14064" width="10.42578125" style="39" customWidth="1"/>
    <col min="14065" max="14284" width="9.28515625" style="39"/>
    <col min="14285" max="14285" width="16.7109375" style="39" customWidth="1"/>
    <col min="14286" max="14309" width="9.28515625" style="39" customWidth="1"/>
    <col min="14310" max="14310" width="9.7109375" style="39" customWidth="1"/>
    <col min="14311" max="14311" width="10.28515625" style="39" customWidth="1"/>
    <col min="14312" max="14312" width="10.7109375" style="39" customWidth="1"/>
    <col min="14313" max="14313" width="10" style="39" customWidth="1"/>
    <col min="14314" max="14314" width="10.28515625" style="39" customWidth="1"/>
    <col min="14315" max="14315" width="12" style="39" customWidth="1"/>
    <col min="14316" max="14317" width="9.28515625" style="39" customWidth="1"/>
    <col min="14318" max="14319" width="9.28515625" style="39"/>
    <col min="14320" max="14320" width="10.42578125" style="39" customWidth="1"/>
    <col min="14321" max="14540" width="9.28515625" style="39"/>
    <col min="14541" max="14541" width="16.7109375" style="39" customWidth="1"/>
    <col min="14542" max="14565" width="9.28515625" style="39" customWidth="1"/>
    <col min="14566" max="14566" width="9.7109375" style="39" customWidth="1"/>
    <col min="14567" max="14567" width="10.28515625" style="39" customWidth="1"/>
    <col min="14568" max="14568" width="10.7109375" style="39" customWidth="1"/>
    <col min="14569" max="14569" width="10" style="39" customWidth="1"/>
    <col min="14570" max="14570" width="10.28515625" style="39" customWidth="1"/>
    <col min="14571" max="14571" width="12" style="39" customWidth="1"/>
    <col min="14572" max="14573" width="9.28515625" style="39" customWidth="1"/>
    <col min="14574" max="14575" width="9.28515625" style="39"/>
    <col min="14576" max="14576" width="10.42578125" style="39" customWidth="1"/>
    <col min="14577" max="14796" width="9.28515625" style="39"/>
    <col min="14797" max="14797" width="16.7109375" style="39" customWidth="1"/>
    <col min="14798" max="14821" width="9.28515625" style="39" customWidth="1"/>
    <col min="14822" max="14822" width="9.7109375" style="39" customWidth="1"/>
    <col min="14823" max="14823" width="10.28515625" style="39" customWidth="1"/>
    <col min="14824" max="14824" width="10.7109375" style="39" customWidth="1"/>
    <col min="14825" max="14825" width="10" style="39" customWidth="1"/>
    <col min="14826" max="14826" width="10.28515625" style="39" customWidth="1"/>
    <col min="14827" max="14827" width="12" style="39" customWidth="1"/>
    <col min="14828" max="14829" width="9.28515625" style="39" customWidth="1"/>
    <col min="14830" max="14831" width="9.28515625" style="39"/>
    <col min="14832" max="14832" width="10.42578125" style="39" customWidth="1"/>
    <col min="14833" max="15052" width="9.28515625" style="39"/>
    <col min="15053" max="15053" width="16.7109375" style="39" customWidth="1"/>
    <col min="15054" max="15077" width="9.28515625" style="39" customWidth="1"/>
    <col min="15078" max="15078" width="9.7109375" style="39" customWidth="1"/>
    <col min="15079" max="15079" width="10.28515625" style="39" customWidth="1"/>
    <col min="15080" max="15080" width="10.7109375" style="39" customWidth="1"/>
    <col min="15081" max="15081" width="10" style="39" customWidth="1"/>
    <col min="15082" max="15082" width="10.28515625" style="39" customWidth="1"/>
    <col min="15083" max="15083" width="12" style="39" customWidth="1"/>
    <col min="15084" max="15085" width="9.28515625" style="39" customWidth="1"/>
    <col min="15086" max="15087" width="9.28515625" style="39"/>
    <col min="15088" max="15088" width="10.42578125" style="39" customWidth="1"/>
    <col min="15089" max="15308" width="9.28515625" style="39"/>
    <col min="15309" max="15309" width="16.7109375" style="39" customWidth="1"/>
    <col min="15310" max="15333" width="9.28515625" style="39" customWidth="1"/>
    <col min="15334" max="15334" width="9.7109375" style="39" customWidth="1"/>
    <col min="15335" max="15335" width="10.28515625" style="39" customWidth="1"/>
    <col min="15336" max="15336" width="10.7109375" style="39" customWidth="1"/>
    <col min="15337" max="15337" width="10" style="39" customWidth="1"/>
    <col min="15338" max="15338" width="10.28515625" style="39" customWidth="1"/>
    <col min="15339" max="15339" width="12" style="39" customWidth="1"/>
    <col min="15340" max="15341" width="9.28515625" style="39" customWidth="1"/>
    <col min="15342" max="15343" width="9.28515625" style="39"/>
    <col min="15344" max="15344" width="10.42578125" style="39" customWidth="1"/>
    <col min="15345" max="15564" width="9.28515625" style="39"/>
    <col min="15565" max="15565" width="16.7109375" style="39" customWidth="1"/>
    <col min="15566" max="15589" width="9.28515625" style="39" customWidth="1"/>
    <col min="15590" max="15590" width="9.7109375" style="39" customWidth="1"/>
    <col min="15591" max="15591" width="10.28515625" style="39" customWidth="1"/>
    <col min="15592" max="15592" width="10.7109375" style="39" customWidth="1"/>
    <col min="15593" max="15593" width="10" style="39" customWidth="1"/>
    <col min="15594" max="15594" width="10.28515625" style="39" customWidth="1"/>
    <col min="15595" max="15595" width="12" style="39" customWidth="1"/>
    <col min="15596" max="15597" width="9.28515625" style="39" customWidth="1"/>
    <col min="15598" max="15599" width="9.28515625" style="39"/>
    <col min="15600" max="15600" width="10.42578125" style="39" customWidth="1"/>
    <col min="15601" max="15820" width="9.28515625" style="39"/>
    <col min="15821" max="15821" width="16.7109375" style="39" customWidth="1"/>
    <col min="15822" max="15845" width="9.28515625" style="39" customWidth="1"/>
    <col min="15846" max="15846" width="9.7109375" style="39" customWidth="1"/>
    <col min="15847" max="15847" width="10.28515625" style="39" customWidth="1"/>
    <col min="15848" max="15848" width="10.7109375" style="39" customWidth="1"/>
    <col min="15849" max="15849" width="10" style="39" customWidth="1"/>
    <col min="15850" max="15850" width="10.28515625" style="39" customWidth="1"/>
    <col min="15851" max="15851" width="12" style="39" customWidth="1"/>
    <col min="15852" max="15853" width="9.28515625" style="39" customWidth="1"/>
    <col min="15854" max="15855" width="9.28515625" style="39"/>
    <col min="15856" max="15856" width="10.42578125" style="39" customWidth="1"/>
    <col min="15857" max="16076" width="9.28515625" style="39"/>
    <col min="16077" max="16077" width="16.7109375" style="39" customWidth="1"/>
    <col min="16078" max="16101" width="9.28515625" style="39" customWidth="1"/>
    <col min="16102" max="16102" width="9.7109375" style="39" customWidth="1"/>
    <col min="16103" max="16103" width="10.28515625" style="39" customWidth="1"/>
    <col min="16104" max="16104" width="10.7109375" style="39" customWidth="1"/>
    <col min="16105" max="16105" width="10" style="39" customWidth="1"/>
    <col min="16106" max="16106" width="10.28515625" style="39" customWidth="1"/>
    <col min="16107" max="16107" width="12" style="39" customWidth="1"/>
    <col min="16108" max="16109" width="9.28515625" style="39" customWidth="1"/>
    <col min="16110" max="16111" width="9.28515625" style="39"/>
    <col min="16112" max="16112" width="10.42578125" style="39" customWidth="1"/>
    <col min="16113" max="16384" width="9.28515625" style="39"/>
  </cols>
  <sheetData>
    <row r="1" spans="1:49" s="41" customFormat="1" ht="36.75" customHeight="1" x14ac:dyDescent="0.3">
      <c r="A1" s="216" t="s">
        <v>100</v>
      </c>
      <c r="B1" s="192" t="s">
        <v>101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</row>
    <row r="2" spans="1:49" s="41" customFormat="1" ht="18.75" x14ac:dyDescent="0.3">
      <c r="A2" s="216"/>
      <c r="B2" s="192" t="s">
        <v>142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</row>
    <row r="3" spans="1:49" s="41" customFormat="1" ht="18.75" x14ac:dyDescent="0.3">
      <c r="A3" s="216"/>
      <c r="B3" s="218" t="s">
        <v>190</v>
      </c>
      <c r="C3" s="192" t="s">
        <v>152</v>
      </c>
      <c r="D3" s="220"/>
      <c r="E3" s="220"/>
      <c r="F3" s="220"/>
      <c r="G3" s="220"/>
      <c r="H3" s="220"/>
      <c r="I3" s="220"/>
      <c r="J3" s="220"/>
      <c r="K3" s="220"/>
      <c r="L3" s="220"/>
      <c r="M3" s="211"/>
      <c r="N3" s="192" t="s">
        <v>153</v>
      </c>
      <c r="O3" s="192"/>
      <c r="P3" s="192"/>
      <c r="Q3" s="192"/>
      <c r="R3" s="192"/>
      <c r="S3" s="192"/>
      <c r="T3" s="192"/>
      <c r="U3" s="192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</row>
    <row r="4" spans="1:49" s="41" customFormat="1" ht="18.75" x14ac:dyDescent="0.3">
      <c r="A4" s="217"/>
      <c r="B4" s="219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192">
        <v>2018</v>
      </c>
      <c r="O4" s="175"/>
      <c r="P4" s="175"/>
      <c r="Q4" s="175"/>
      <c r="R4" s="175"/>
      <c r="S4" s="175"/>
      <c r="T4" s="175"/>
      <c r="U4" s="175"/>
      <c r="V4" s="177"/>
      <c r="W4" s="177"/>
      <c r="X4" s="177"/>
      <c r="Y4" s="177"/>
      <c r="Z4" s="192">
        <v>2019</v>
      </c>
      <c r="AA4" s="175"/>
      <c r="AB4" s="175"/>
      <c r="AC4" s="175"/>
      <c r="AD4" s="175"/>
      <c r="AE4" s="175"/>
      <c r="AF4" s="175"/>
      <c r="AG4" s="175"/>
      <c r="AH4" s="177"/>
      <c r="AI4" s="177"/>
      <c r="AJ4" s="177"/>
      <c r="AK4" s="177"/>
      <c r="AL4" s="192">
        <v>2020</v>
      </c>
      <c r="AM4" s="175"/>
      <c r="AN4" s="175"/>
      <c r="AO4" s="175"/>
      <c r="AP4" s="175"/>
      <c r="AQ4" s="175"/>
      <c r="AR4" s="175"/>
      <c r="AS4" s="175"/>
      <c r="AT4" s="177"/>
      <c r="AU4" s="177"/>
      <c r="AV4" s="177"/>
      <c r="AW4" s="177"/>
    </row>
    <row r="5" spans="1:49" s="38" customFormat="1" ht="15" customHeight="1" x14ac:dyDescent="0.25">
      <c r="A5" s="40" t="s">
        <v>102</v>
      </c>
      <c r="B5" s="219"/>
      <c r="C5" s="74">
        <v>2010</v>
      </c>
      <c r="D5" s="74">
        <v>2011</v>
      </c>
      <c r="E5" s="12">
        <v>2012</v>
      </c>
      <c r="F5" s="12">
        <v>2013</v>
      </c>
      <c r="G5" s="12">
        <v>2014</v>
      </c>
      <c r="H5" s="12">
        <v>2015</v>
      </c>
      <c r="I5" s="12">
        <v>2016</v>
      </c>
      <c r="J5" s="12">
        <v>2017</v>
      </c>
      <c r="K5" s="12">
        <v>2018</v>
      </c>
      <c r="L5" s="12">
        <v>2019</v>
      </c>
      <c r="M5" s="144" t="s">
        <v>210</v>
      </c>
      <c r="N5" s="19" t="s">
        <v>93</v>
      </c>
      <c r="O5" s="19" t="s">
        <v>94</v>
      </c>
      <c r="P5" s="19" t="s">
        <v>95</v>
      </c>
      <c r="Q5" s="19" t="s">
        <v>96</v>
      </c>
      <c r="R5" s="19" t="s">
        <v>0</v>
      </c>
      <c r="S5" s="19" t="s">
        <v>194</v>
      </c>
      <c r="T5" s="19" t="s">
        <v>195</v>
      </c>
      <c r="U5" s="19" t="s">
        <v>201</v>
      </c>
      <c r="V5" s="19" t="s">
        <v>213</v>
      </c>
      <c r="W5" s="19" t="s">
        <v>214</v>
      </c>
      <c r="X5" s="19" t="s">
        <v>215</v>
      </c>
      <c r="Y5" s="19" t="s">
        <v>216</v>
      </c>
      <c r="Z5" s="19" t="s">
        <v>93</v>
      </c>
      <c r="AA5" s="19" t="s">
        <v>94</v>
      </c>
      <c r="AB5" s="19" t="s">
        <v>95</v>
      </c>
      <c r="AC5" s="19" t="s">
        <v>96</v>
      </c>
      <c r="AD5" s="19" t="s">
        <v>0</v>
      </c>
      <c r="AE5" s="19" t="s">
        <v>194</v>
      </c>
      <c r="AF5" s="19" t="s">
        <v>195</v>
      </c>
      <c r="AG5" s="19" t="s">
        <v>201</v>
      </c>
      <c r="AH5" s="19" t="s">
        <v>213</v>
      </c>
      <c r="AI5" s="19" t="s">
        <v>214</v>
      </c>
      <c r="AJ5" s="19" t="s">
        <v>215</v>
      </c>
      <c r="AK5" s="19" t="s">
        <v>216</v>
      </c>
      <c r="AL5" s="19" t="s">
        <v>93</v>
      </c>
      <c r="AM5" s="19" t="s">
        <v>94</v>
      </c>
      <c r="AN5" s="19" t="s">
        <v>95</v>
      </c>
      <c r="AO5" s="19" t="s">
        <v>96</v>
      </c>
      <c r="AP5" s="19" t="s">
        <v>0</v>
      </c>
      <c r="AQ5" s="19" t="s">
        <v>194</v>
      </c>
      <c r="AR5" s="19" t="s">
        <v>195</v>
      </c>
      <c r="AS5" s="19" t="s">
        <v>201</v>
      </c>
      <c r="AT5" s="19" t="s">
        <v>213</v>
      </c>
      <c r="AU5" s="19" t="s">
        <v>214</v>
      </c>
      <c r="AV5" s="19" t="s">
        <v>215</v>
      </c>
      <c r="AW5" s="19" t="s">
        <v>216</v>
      </c>
    </row>
    <row r="6" spans="1:49" s="19" customFormat="1" x14ac:dyDescent="0.2">
      <c r="A6" s="22" t="s">
        <v>103</v>
      </c>
      <c r="B6" s="42" t="s">
        <v>74</v>
      </c>
      <c r="C6" s="51">
        <v>69991</v>
      </c>
      <c r="D6" s="51">
        <v>20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1000</v>
      </c>
      <c r="K6" s="51">
        <f>SUM(N6:Y6)</f>
        <v>200</v>
      </c>
      <c r="L6" s="51">
        <f>SUM(Z6:AK6)</f>
        <v>0</v>
      </c>
      <c r="M6" s="51">
        <f>SUM(AL6:AW6)</f>
        <v>0</v>
      </c>
      <c r="N6" s="51">
        <v>0</v>
      </c>
      <c r="O6" s="51">
        <v>200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152">
        <v>0</v>
      </c>
      <c r="AA6" s="152">
        <v>0</v>
      </c>
      <c r="AB6" s="152">
        <v>0</v>
      </c>
      <c r="AC6" s="152">
        <v>0</v>
      </c>
      <c r="AD6" s="152">
        <v>0</v>
      </c>
      <c r="AE6" s="152">
        <v>0</v>
      </c>
      <c r="AF6" s="152">
        <v>0</v>
      </c>
      <c r="AG6" s="152">
        <v>0</v>
      </c>
      <c r="AH6" s="152">
        <v>0</v>
      </c>
      <c r="AI6" s="152">
        <v>0</v>
      </c>
      <c r="AJ6" s="152">
        <v>0</v>
      </c>
      <c r="AK6" s="152">
        <v>0</v>
      </c>
      <c r="AL6" s="152">
        <v>0</v>
      </c>
      <c r="AM6" s="152">
        <v>0</v>
      </c>
      <c r="AN6" s="152">
        <v>0</v>
      </c>
      <c r="AO6" s="152">
        <v>0</v>
      </c>
      <c r="AP6" s="152">
        <v>0</v>
      </c>
      <c r="AQ6" s="152">
        <v>0</v>
      </c>
      <c r="AR6" s="152">
        <v>0</v>
      </c>
      <c r="AS6" s="152">
        <v>0</v>
      </c>
      <c r="AT6" s="152">
        <v>0</v>
      </c>
      <c r="AU6" s="39">
        <v>0</v>
      </c>
      <c r="AV6" s="39">
        <v>0</v>
      </c>
      <c r="AW6" s="39">
        <v>0</v>
      </c>
    </row>
    <row r="7" spans="1:49" s="48" customFormat="1" x14ac:dyDescent="0.2">
      <c r="A7" s="73"/>
      <c r="B7" s="42" t="s">
        <v>75</v>
      </c>
      <c r="C7" s="51">
        <v>3045393.429999996</v>
      </c>
      <c r="D7" s="51">
        <v>2917629.53</v>
      </c>
      <c r="E7" s="51">
        <v>3554457.950000003</v>
      </c>
      <c r="F7" s="51">
        <v>3390319.6399999899</v>
      </c>
      <c r="G7" s="51">
        <v>2843616.4600000014</v>
      </c>
      <c r="H7" s="51">
        <v>4698886.7400000067</v>
      </c>
      <c r="I7" s="51">
        <v>7841984.3600000087</v>
      </c>
      <c r="J7" s="51">
        <v>6408038.3900000062</v>
      </c>
      <c r="K7" s="51">
        <f t="shared" ref="K7:K50" si="0">SUM(N7:Y7)</f>
        <v>8490209.6670000013</v>
      </c>
      <c r="L7" s="51">
        <f t="shared" ref="L7:L50" si="1">SUM(Z7:AK7)</f>
        <v>13072506.650000002</v>
      </c>
      <c r="M7" s="51">
        <f t="shared" ref="M7:M50" si="2">SUM(AL7:AW7)</f>
        <v>11414390.159999998</v>
      </c>
      <c r="N7" s="51">
        <v>1498314.4300000039</v>
      </c>
      <c r="O7" s="51">
        <v>584071.17000000004</v>
      </c>
      <c r="P7" s="51">
        <v>838774.78099999984</v>
      </c>
      <c r="Q7" s="51">
        <v>352543.51999999984</v>
      </c>
      <c r="R7" s="51">
        <v>584670.38999999966</v>
      </c>
      <c r="S7" s="51">
        <v>391049.43999999977</v>
      </c>
      <c r="T7" s="51">
        <v>1001595.6999999991</v>
      </c>
      <c r="U7" s="51">
        <v>390218.25999999995</v>
      </c>
      <c r="V7" s="51">
        <v>586350.76999999979</v>
      </c>
      <c r="W7" s="51">
        <v>521987.58600000001</v>
      </c>
      <c r="X7" s="51">
        <v>523968.21999999986</v>
      </c>
      <c r="Y7" s="51">
        <v>1216665.4000000001</v>
      </c>
      <c r="Z7" s="51">
        <v>1016936.8400000005</v>
      </c>
      <c r="AA7" s="51">
        <v>1268927.8700000006</v>
      </c>
      <c r="AB7" s="51">
        <v>993989.35999999964</v>
      </c>
      <c r="AC7" s="51">
        <v>1022291.8999999997</v>
      </c>
      <c r="AD7" s="51">
        <v>1193030.2399999993</v>
      </c>
      <c r="AE7" s="51">
        <v>306336.73999999987</v>
      </c>
      <c r="AF7" s="51">
        <v>1962030</v>
      </c>
      <c r="AG7" s="51">
        <v>1451825.2000000016</v>
      </c>
      <c r="AH7" s="51">
        <v>917186.00999999954</v>
      </c>
      <c r="AI7" s="51">
        <v>853823.70000000077</v>
      </c>
      <c r="AJ7" s="51">
        <v>938973.92</v>
      </c>
      <c r="AK7" s="51">
        <v>1147154.8700000006</v>
      </c>
      <c r="AL7" s="51">
        <v>425836.20999999985</v>
      </c>
      <c r="AM7" s="51">
        <v>594989.53000000014</v>
      </c>
      <c r="AN7" s="51">
        <v>184861.22000000006</v>
      </c>
      <c r="AO7" s="51">
        <v>1043613.2800000004</v>
      </c>
      <c r="AP7" s="51">
        <v>1237280.6099999996</v>
      </c>
      <c r="AQ7" s="51">
        <v>1197812.2899999993</v>
      </c>
      <c r="AR7" s="34">
        <v>875299.83999999997</v>
      </c>
      <c r="AS7" s="34">
        <v>1912911.9000000001</v>
      </c>
      <c r="AT7" s="34">
        <v>1538648.61</v>
      </c>
      <c r="AU7" s="34">
        <v>1002135.4299999999</v>
      </c>
      <c r="AV7" s="39">
        <v>388784.23999999987</v>
      </c>
      <c r="AW7" s="39">
        <v>1012217</v>
      </c>
    </row>
    <row r="8" spans="1:49" s="48" customFormat="1" x14ac:dyDescent="0.2">
      <c r="A8" s="73"/>
      <c r="B8" s="42" t="s">
        <v>104</v>
      </c>
      <c r="C8" s="36">
        <f t="shared" ref="C8:J8" si="3">C6-C7</f>
        <v>-2975402.429999996</v>
      </c>
      <c r="D8" s="36">
        <f t="shared" si="3"/>
        <v>-2917609.53</v>
      </c>
      <c r="E8" s="36">
        <f t="shared" si="3"/>
        <v>-3554457.950000003</v>
      </c>
      <c r="F8" s="36">
        <f t="shared" si="3"/>
        <v>-3390319.6399999899</v>
      </c>
      <c r="G8" s="36">
        <f t="shared" si="3"/>
        <v>-2843616.4600000014</v>
      </c>
      <c r="H8" s="36">
        <f t="shared" si="3"/>
        <v>-4698886.7400000067</v>
      </c>
      <c r="I8" s="36">
        <f t="shared" si="3"/>
        <v>-7841984.3600000087</v>
      </c>
      <c r="J8" s="36">
        <f t="shared" si="3"/>
        <v>-6407038.3900000062</v>
      </c>
      <c r="K8" s="36">
        <f t="shared" si="0"/>
        <v>-8490009.6670000013</v>
      </c>
      <c r="L8" s="36">
        <f t="shared" si="1"/>
        <v>-13072506.650000002</v>
      </c>
      <c r="M8" s="36">
        <f t="shared" si="2"/>
        <v>-11414390.159999998</v>
      </c>
      <c r="N8" s="36">
        <f>N6-N7</f>
        <v>-1498314.4300000039</v>
      </c>
      <c r="O8" s="36">
        <f t="shared" ref="O8:Y8" si="4">O6-O7</f>
        <v>-583871.17000000004</v>
      </c>
      <c r="P8" s="36">
        <f t="shared" si="4"/>
        <v>-838774.78099999984</v>
      </c>
      <c r="Q8" s="36">
        <f t="shared" si="4"/>
        <v>-352543.51999999984</v>
      </c>
      <c r="R8" s="36">
        <f t="shared" si="4"/>
        <v>-584670.38999999966</v>
      </c>
      <c r="S8" s="36">
        <f t="shared" si="4"/>
        <v>-391049.43999999977</v>
      </c>
      <c r="T8" s="36">
        <f t="shared" si="4"/>
        <v>-1001595.6999999991</v>
      </c>
      <c r="U8" s="36">
        <f t="shared" si="4"/>
        <v>-390218.25999999995</v>
      </c>
      <c r="V8" s="36">
        <f t="shared" si="4"/>
        <v>-586350.76999999979</v>
      </c>
      <c r="W8" s="36">
        <f t="shared" si="4"/>
        <v>-521987.58600000001</v>
      </c>
      <c r="X8" s="36">
        <f t="shared" si="4"/>
        <v>-523968.21999999986</v>
      </c>
      <c r="Y8" s="36">
        <f t="shared" si="4"/>
        <v>-1216665.4000000001</v>
      </c>
      <c r="Z8" s="36">
        <v>-1016936.8400000005</v>
      </c>
      <c r="AA8" s="36">
        <v>-1268927.8700000006</v>
      </c>
      <c r="AB8" s="36">
        <v>-993989.35999999964</v>
      </c>
      <c r="AC8" s="36">
        <v>-1022291.8999999997</v>
      </c>
      <c r="AD8" s="36">
        <v>-1193030.2399999993</v>
      </c>
      <c r="AE8" s="36">
        <v>-306336.73999999987</v>
      </c>
      <c r="AF8" s="36">
        <v>-1962030</v>
      </c>
      <c r="AG8" s="36">
        <v>-1451825.2000000016</v>
      </c>
      <c r="AH8" s="36">
        <v>-917186.00999999954</v>
      </c>
      <c r="AI8" s="36">
        <v>-853823.70000000077</v>
      </c>
      <c r="AJ8" s="36">
        <v>-938973.92</v>
      </c>
      <c r="AK8" s="36">
        <v>-1147154.8700000006</v>
      </c>
      <c r="AL8" s="36">
        <v>-425836.20999999985</v>
      </c>
      <c r="AM8" s="36">
        <v>-594989.53000000014</v>
      </c>
      <c r="AN8" s="36">
        <v>-184861.22000000006</v>
      </c>
      <c r="AO8" s="36">
        <v>-1043613.2800000004</v>
      </c>
      <c r="AP8" s="36">
        <v>-1237280.6099999996</v>
      </c>
      <c r="AQ8" s="36">
        <v>-1197812.2899999993</v>
      </c>
      <c r="AR8" s="43">
        <f t="shared" ref="AR8" si="5">AR6-AR7</f>
        <v>-875299.83999999997</v>
      </c>
      <c r="AS8" s="43">
        <f t="shared" ref="AS8" si="6">AS6-AS7</f>
        <v>-1912911.9000000001</v>
      </c>
      <c r="AT8" s="43">
        <f t="shared" ref="AT8" si="7">AT6-AT7</f>
        <v>-1538648.61</v>
      </c>
      <c r="AU8" s="43">
        <f t="shared" ref="AU8" si="8">AU6-AU7</f>
        <v>-1002135.4299999999</v>
      </c>
      <c r="AV8" s="43">
        <f t="shared" ref="AV8" si="9">AV6-AV7</f>
        <v>-388784.23999999987</v>
      </c>
      <c r="AW8" s="43">
        <f t="shared" ref="AW8" si="10">AW6-AW7</f>
        <v>-1012217</v>
      </c>
    </row>
    <row r="9" spans="1:49" s="48" customFormat="1" x14ac:dyDescent="0.2">
      <c r="A9" s="73" t="s">
        <v>143</v>
      </c>
      <c r="B9" s="42" t="s">
        <v>74</v>
      </c>
      <c r="C9" s="51">
        <v>0</v>
      </c>
      <c r="D9" s="51">
        <v>50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f t="shared" si="0"/>
        <v>0</v>
      </c>
      <c r="L9" s="51">
        <f t="shared" si="1"/>
        <v>0</v>
      </c>
      <c r="M9" s="51">
        <f t="shared" si="2"/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39">
        <v>0</v>
      </c>
      <c r="AV9" s="39">
        <v>0</v>
      </c>
      <c r="AW9" s="39">
        <v>0</v>
      </c>
    </row>
    <row r="10" spans="1:49" s="48" customFormat="1" x14ac:dyDescent="0.2">
      <c r="A10" s="73"/>
      <c r="B10" s="42" t="s">
        <v>75</v>
      </c>
      <c r="C10" s="51">
        <v>1831905.5699999998</v>
      </c>
      <c r="D10" s="51">
        <v>1765910.8999999985</v>
      </c>
      <c r="E10" s="51">
        <v>1778986.2799999982</v>
      </c>
      <c r="F10" s="51">
        <v>1692668.8799999985</v>
      </c>
      <c r="G10" s="51">
        <v>2127794.06</v>
      </c>
      <c r="H10" s="51">
        <v>2537360.3499999926</v>
      </c>
      <c r="I10" s="51">
        <v>2368844.15</v>
      </c>
      <c r="J10" s="51">
        <v>2895604.7800000082</v>
      </c>
      <c r="K10" s="51">
        <f t="shared" si="0"/>
        <v>3491846.5300000003</v>
      </c>
      <c r="L10" s="51">
        <f t="shared" si="1"/>
        <v>4720759.59</v>
      </c>
      <c r="M10" s="51">
        <f t="shared" si="2"/>
        <v>4237901.709999999</v>
      </c>
      <c r="N10" s="51">
        <v>327449.81999999995</v>
      </c>
      <c r="O10" s="51">
        <v>282905.05000000005</v>
      </c>
      <c r="P10" s="51">
        <v>277058.18000000017</v>
      </c>
      <c r="Q10" s="51">
        <v>357752.41999999987</v>
      </c>
      <c r="R10" s="51">
        <v>369653.06999999977</v>
      </c>
      <c r="S10" s="51">
        <v>275341.24</v>
      </c>
      <c r="T10" s="51">
        <v>397650.26000000042</v>
      </c>
      <c r="U10" s="51">
        <v>179804.88</v>
      </c>
      <c r="V10" s="51">
        <v>307479.44</v>
      </c>
      <c r="W10" s="51">
        <v>194054.16999999984</v>
      </c>
      <c r="X10" s="51">
        <v>306882.37000000005</v>
      </c>
      <c r="Y10" s="51">
        <v>215815.63000000012</v>
      </c>
      <c r="Z10" s="51">
        <v>1041344.2600000005</v>
      </c>
      <c r="AA10" s="51">
        <v>442004.48999999982</v>
      </c>
      <c r="AB10" s="51">
        <v>396847.40000000008</v>
      </c>
      <c r="AC10" s="51">
        <v>438278.42999999976</v>
      </c>
      <c r="AD10" s="51">
        <v>206960.82000000012</v>
      </c>
      <c r="AE10" s="51">
        <v>54336.499999999971</v>
      </c>
      <c r="AF10" s="51">
        <v>548238.75999999919</v>
      </c>
      <c r="AG10" s="51">
        <v>341493.60000000015</v>
      </c>
      <c r="AH10" s="51">
        <v>465899.14999999991</v>
      </c>
      <c r="AI10" s="51">
        <v>305347.13000000012</v>
      </c>
      <c r="AJ10" s="51">
        <v>392299.00000000035</v>
      </c>
      <c r="AK10" s="51">
        <v>87710.050000000047</v>
      </c>
      <c r="AL10" s="51">
        <v>481984.61999999988</v>
      </c>
      <c r="AM10" s="51">
        <v>505404.88000000006</v>
      </c>
      <c r="AN10" s="51">
        <v>154740.32</v>
      </c>
      <c r="AO10" s="51">
        <v>246569.43000000002</v>
      </c>
      <c r="AP10" s="51">
        <v>165689.02999999968</v>
      </c>
      <c r="AQ10" s="51">
        <v>527435.88999999943</v>
      </c>
      <c r="AR10" s="34">
        <v>48637.77</v>
      </c>
      <c r="AS10" s="34">
        <v>407346.31000000046</v>
      </c>
      <c r="AT10" s="34">
        <v>231340.91999999993</v>
      </c>
      <c r="AU10" s="34">
        <v>622269.38999999966</v>
      </c>
      <c r="AV10" s="39">
        <v>531441.97000000009</v>
      </c>
      <c r="AW10" s="39">
        <v>315041.17999999988</v>
      </c>
    </row>
    <row r="11" spans="1:49" s="48" customFormat="1" x14ac:dyDescent="0.2">
      <c r="A11" s="73"/>
      <c r="B11" s="42" t="s">
        <v>104</v>
      </c>
      <c r="C11" s="36">
        <f t="shared" ref="C11:J11" si="11">C9-C10</f>
        <v>-1831905.5699999998</v>
      </c>
      <c r="D11" s="36">
        <f t="shared" si="11"/>
        <v>-1765860.8999999985</v>
      </c>
      <c r="E11" s="36">
        <f t="shared" si="11"/>
        <v>-1778986.2799999982</v>
      </c>
      <c r="F11" s="36">
        <f t="shared" si="11"/>
        <v>-1692668.8799999985</v>
      </c>
      <c r="G11" s="36">
        <f t="shared" si="11"/>
        <v>-2127794.06</v>
      </c>
      <c r="H11" s="36">
        <f t="shared" si="11"/>
        <v>-2537360.3499999926</v>
      </c>
      <c r="I11" s="36">
        <f t="shared" si="11"/>
        <v>-2368844.15</v>
      </c>
      <c r="J11" s="36">
        <f t="shared" si="11"/>
        <v>-2895604.7800000082</v>
      </c>
      <c r="K11" s="36">
        <f t="shared" si="0"/>
        <v>-3491846.5300000003</v>
      </c>
      <c r="L11" s="36">
        <f t="shared" si="1"/>
        <v>-4720759.59</v>
      </c>
      <c r="M11" s="36">
        <f t="shared" si="2"/>
        <v>-4237901.709999999</v>
      </c>
      <c r="N11" s="36">
        <f>N9-N10</f>
        <v>-327449.81999999995</v>
      </c>
      <c r="O11" s="36">
        <f t="shared" ref="O11:Y11" si="12">O9-O10</f>
        <v>-282905.05000000005</v>
      </c>
      <c r="P11" s="36">
        <f t="shared" si="12"/>
        <v>-277058.18000000017</v>
      </c>
      <c r="Q11" s="36">
        <f t="shared" si="12"/>
        <v>-357752.41999999987</v>
      </c>
      <c r="R11" s="36">
        <f t="shared" si="12"/>
        <v>-369653.06999999977</v>
      </c>
      <c r="S11" s="36">
        <f t="shared" si="12"/>
        <v>-275341.24</v>
      </c>
      <c r="T11" s="36">
        <f t="shared" si="12"/>
        <v>-397650.26000000042</v>
      </c>
      <c r="U11" s="36">
        <f t="shared" si="12"/>
        <v>-179804.88</v>
      </c>
      <c r="V11" s="36">
        <f t="shared" si="12"/>
        <v>-307479.44</v>
      </c>
      <c r="W11" s="36">
        <f t="shared" si="12"/>
        <v>-194054.16999999984</v>
      </c>
      <c r="X11" s="36">
        <f t="shared" si="12"/>
        <v>-306882.37000000005</v>
      </c>
      <c r="Y11" s="36">
        <f t="shared" si="12"/>
        <v>-215815.63000000012</v>
      </c>
      <c r="Z11" s="36">
        <v>-1041344.2600000005</v>
      </c>
      <c r="AA11" s="36">
        <v>-442004.48999999982</v>
      </c>
      <c r="AB11" s="36">
        <v>-396847.40000000008</v>
      </c>
      <c r="AC11" s="36">
        <v>-438278.42999999976</v>
      </c>
      <c r="AD11" s="36">
        <v>-206960.82000000012</v>
      </c>
      <c r="AE11" s="36">
        <v>-54336.499999999971</v>
      </c>
      <c r="AF11" s="36">
        <v>-548238.75999999919</v>
      </c>
      <c r="AG11" s="36">
        <v>-341493.60000000015</v>
      </c>
      <c r="AH11" s="36">
        <v>-465899.14999999991</v>
      </c>
      <c r="AI11" s="36">
        <v>-305347.13000000012</v>
      </c>
      <c r="AJ11" s="36">
        <v>-392299.00000000035</v>
      </c>
      <c r="AK11" s="36">
        <v>-87710.050000000047</v>
      </c>
      <c r="AL11" s="36">
        <v>-481984.61999999988</v>
      </c>
      <c r="AM11" s="36">
        <v>-505404.88000000006</v>
      </c>
      <c r="AN11" s="36">
        <v>-154740.32</v>
      </c>
      <c r="AO11" s="36">
        <v>-246569.43000000002</v>
      </c>
      <c r="AP11" s="36">
        <v>-165689.02999999968</v>
      </c>
      <c r="AQ11" s="36">
        <v>-527435.88999999943</v>
      </c>
      <c r="AR11" s="43">
        <f t="shared" ref="AR11" si="13">AR9-AR10</f>
        <v>-48637.77</v>
      </c>
      <c r="AS11" s="43">
        <f t="shared" ref="AS11" si="14">AS9-AS10</f>
        <v>-407346.31000000046</v>
      </c>
      <c r="AT11" s="43">
        <f t="shared" ref="AT11" si="15">AT9-AT10</f>
        <v>-231340.91999999993</v>
      </c>
      <c r="AU11" s="43">
        <f t="shared" ref="AU11" si="16">AU9-AU10</f>
        <v>-622269.38999999966</v>
      </c>
      <c r="AV11" s="43">
        <f t="shared" ref="AV11" si="17">AV9-AV10</f>
        <v>-531441.97000000009</v>
      </c>
      <c r="AW11" s="43">
        <f t="shared" ref="AW11" si="18">AW9-AW10</f>
        <v>-315041.17999999988</v>
      </c>
    </row>
    <row r="12" spans="1:49" s="48" customFormat="1" x14ac:dyDescent="0.2">
      <c r="A12" s="22" t="s">
        <v>105</v>
      </c>
      <c r="B12" s="42" t="s">
        <v>74</v>
      </c>
      <c r="C12" s="51">
        <v>39951</v>
      </c>
      <c r="D12" s="51">
        <v>83310.559999999998</v>
      </c>
      <c r="E12" s="51">
        <v>39539</v>
      </c>
      <c r="F12" s="51">
        <v>44256</v>
      </c>
      <c r="G12" s="51">
        <v>267711</v>
      </c>
      <c r="H12" s="51">
        <v>215297.95000000004</v>
      </c>
      <c r="I12" s="51">
        <v>124206.36053999999</v>
      </c>
      <c r="J12" s="51">
        <v>248394.36124653748</v>
      </c>
      <c r="K12" s="51">
        <f t="shared" si="0"/>
        <v>246037.56</v>
      </c>
      <c r="L12" s="51">
        <f t="shared" si="1"/>
        <v>398879.12</v>
      </c>
      <c r="M12" s="51">
        <f t="shared" si="2"/>
        <v>55383.68</v>
      </c>
      <c r="N12" s="51">
        <v>17436.440000000002</v>
      </c>
      <c r="O12" s="51">
        <v>0</v>
      </c>
      <c r="P12" s="51">
        <v>9479.68</v>
      </c>
      <c r="Q12" s="51">
        <v>27277.239999999998</v>
      </c>
      <c r="R12" s="51">
        <v>1982.64</v>
      </c>
      <c r="S12" s="51">
        <v>20044.2</v>
      </c>
      <c r="T12" s="51">
        <v>17201.560000000001</v>
      </c>
      <c r="U12" s="51">
        <v>14217.92</v>
      </c>
      <c r="V12" s="51">
        <v>10402.44</v>
      </c>
      <c r="W12" s="51">
        <v>30925.120000000003</v>
      </c>
      <c r="X12" s="51">
        <v>47775.840000000011</v>
      </c>
      <c r="Y12" s="51">
        <v>49294.479999999996</v>
      </c>
      <c r="Z12" s="51">
        <v>20627.160000000003</v>
      </c>
      <c r="AA12" s="51">
        <v>13087.8</v>
      </c>
      <c r="AB12" s="51">
        <v>38528.199999999997</v>
      </c>
      <c r="AC12" s="51">
        <v>29097.720000000005</v>
      </c>
      <c r="AD12" s="51">
        <v>61543.199999999997</v>
      </c>
      <c r="AE12" s="51">
        <v>25625.24</v>
      </c>
      <c r="AF12" s="51">
        <v>34048.080000000002</v>
      </c>
      <c r="AG12" s="51">
        <v>52264.08</v>
      </c>
      <c r="AH12" s="51">
        <v>29971.200000000004</v>
      </c>
      <c r="AI12" s="51">
        <v>42133.919999999998</v>
      </c>
      <c r="AJ12" s="51">
        <v>30218.920000000002</v>
      </c>
      <c r="AK12" s="51">
        <v>21733.600000000002</v>
      </c>
      <c r="AL12" s="51">
        <v>19532.04</v>
      </c>
      <c r="AM12" s="51">
        <v>12855.400000000001</v>
      </c>
      <c r="AN12" s="51">
        <v>6921.4800000000005</v>
      </c>
      <c r="AO12" s="51">
        <v>0</v>
      </c>
      <c r="AP12" s="51">
        <v>0</v>
      </c>
      <c r="AQ12" s="51">
        <v>1550</v>
      </c>
      <c r="AR12" s="34">
        <v>0</v>
      </c>
      <c r="AS12" s="51">
        <v>270.60000000000002</v>
      </c>
      <c r="AT12" s="51">
        <v>4094.6400000000003</v>
      </c>
      <c r="AU12" s="34">
        <v>6586.2</v>
      </c>
      <c r="AV12" s="34">
        <v>0</v>
      </c>
      <c r="AW12" s="34">
        <v>3573.3199999999997</v>
      </c>
    </row>
    <row r="13" spans="1:49" s="48" customFormat="1" x14ac:dyDescent="0.2">
      <c r="A13" s="73"/>
      <c r="B13" s="42" t="s">
        <v>75</v>
      </c>
      <c r="C13" s="51">
        <v>7355527.0900000092</v>
      </c>
      <c r="D13" s="51">
        <v>7223947.6200000215</v>
      </c>
      <c r="E13" s="51">
        <v>5124076.2300000107</v>
      </c>
      <c r="F13" s="51">
        <v>4993031.5199999772</v>
      </c>
      <c r="G13" s="51">
        <v>6309471.5099999877</v>
      </c>
      <c r="H13" s="51">
        <v>9697805.6830000971</v>
      </c>
      <c r="I13" s="51">
        <v>9498107.119999947</v>
      </c>
      <c r="J13" s="51">
        <v>10569794.830000037</v>
      </c>
      <c r="K13" s="51">
        <f t="shared" si="0"/>
        <v>9265004.2330000009</v>
      </c>
      <c r="L13" s="51">
        <f t="shared" si="1"/>
        <v>11522389.529999999</v>
      </c>
      <c r="M13" s="51">
        <f t="shared" si="2"/>
        <v>13873036.289999997</v>
      </c>
      <c r="N13" s="51">
        <v>1250929.2300000023</v>
      </c>
      <c r="O13" s="51">
        <v>710932.37</v>
      </c>
      <c r="P13" s="51">
        <v>1000147.1099999991</v>
      </c>
      <c r="Q13" s="51">
        <v>550850.88299999991</v>
      </c>
      <c r="R13" s="51">
        <v>718732.35000000033</v>
      </c>
      <c r="S13" s="51">
        <v>948695.07000000007</v>
      </c>
      <c r="T13" s="51">
        <v>825436.94000000018</v>
      </c>
      <c r="U13" s="51">
        <v>657928.28999999946</v>
      </c>
      <c r="V13" s="51">
        <v>734053.95000000065</v>
      </c>
      <c r="W13" s="51">
        <v>451383.93999999994</v>
      </c>
      <c r="X13" s="51">
        <v>736813.94999999925</v>
      </c>
      <c r="Y13" s="51">
        <v>679100.14999999979</v>
      </c>
      <c r="Z13" s="51">
        <v>1319013.7499999998</v>
      </c>
      <c r="AA13" s="51">
        <v>751564.0000000007</v>
      </c>
      <c r="AB13" s="51">
        <v>959833.71</v>
      </c>
      <c r="AC13" s="51">
        <v>739944.70999999961</v>
      </c>
      <c r="AD13" s="51">
        <v>926418.1799999997</v>
      </c>
      <c r="AE13" s="51">
        <v>450169.93</v>
      </c>
      <c r="AF13" s="51">
        <v>1530132.2200000002</v>
      </c>
      <c r="AG13" s="51">
        <v>1495537.97</v>
      </c>
      <c r="AH13" s="51">
        <v>913704.48999999964</v>
      </c>
      <c r="AI13" s="51">
        <v>721246.14000000048</v>
      </c>
      <c r="AJ13" s="51">
        <v>732063.75000000058</v>
      </c>
      <c r="AK13" s="51">
        <v>982760.67999999947</v>
      </c>
      <c r="AL13" s="51">
        <v>692490.24999999872</v>
      </c>
      <c r="AM13" s="51">
        <v>1285569.7799999993</v>
      </c>
      <c r="AN13" s="51">
        <v>613863.24000000022</v>
      </c>
      <c r="AO13" s="51">
        <v>1744029.1300000022</v>
      </c>
      <c r="AP13" s="51">
        <v>1278223.119999998</v>
      </c>
      <c r="AQ13" s="51">
        <v>1517807.7000000023</v>
      </c>
      <c r="AR13" s="34">
        <v>742021.39000000071</v>
      </c>
      <c r="AS13" s="34">
        <v>1873828.94</v>
      </c>
      <c r="AT13" s="34">
        <v>1529291.2699999982</v>
      </c>
      <c r="AU13" s="34">
        <v>887948.0199999999</v>
      </c>
      <c r="AV13" s="34">
        <v>160122.04999999999</v>
      </c>
      <c r="AW13" s="39">
        <v>1547841.3999999987</v>
      </c>
    </row>
    <row r="14" spans="1:49" s="48" customFormat="1" x14ac:dyDescent="0.2">
      <c r="A14" s="73"/>
      <c r="B14" s="42" t="s">
        <v>104</v>
      </c>
      <c r="C14" s="36">
        <f t="shared" ref="C14:J14" si="19">C12-C13</f>
        <v>-7315576.0900000092</v>
      </c>
      <c r="D14" s="36">
        <f t="shared" si="19"/>
        <v>-7140637.0600000219</v>
      </c>
      <c r="E14" s="36">
        <f t="shared" si="19"/>
        <v>-5084537.2300000107</v>
      </c>
      <c r="F14" s="36">
        <f t="shared" si="19"/>
        <v>-4948775.5199999772</v>
      </c>
      <c r="G14" s="36">
        <f t="shared" si="19"/>
        <v>-6041760.5099999877</v>
      </c>
      <c r="H14" s="36">
        <f t="shared" si="19"/>
        <v>-9482507.7330000978</v>
      </c>
      <c r="I14" s="36">
        <f t="shared" si="19"/>
        <v>-9373900.7594599463</v>
      </c>
      <c r="J14" s="36">
        <f t="shared" si="19"/>
        <v>-10321400.4687535</v>
      </c>
      <c r="K14" s="36">
        <f t="shared" si="0"/>
        <v>-9018966.6730000023</v>
      </c>
      <c r="L14" s="36">
        <f t="shared" si="1"/>
        <v>-11123510.410000002</v>
      </c>
      <c r="M14" s="36">
        <f t="shared" si="2"/>
        <v>-13817652.609999999</v>
      </c>
      <c r="N14" s="36">
        <f>N12-N13</f>
        <v>-1233492.7900000024</v>
      </c>
      <c r="O14" s="36">
        <f t="shared" ref="O14:Y14" si="20">O12-O13</f>
        <v>-710932.37</v>
      </c>
      <c r="P14" s="36">
        <f t="shared" si="20"/>
        <v>-990667.429999999</v>
      </c>
      <c r="Q14" s="36">
        <f t="shared" si="20"/>
        <v>-523573.64299999992</v>
      </c>
      <c r="R14" s="36">
        <f t="shared" si="20"/>
        <v>-716749.71000000031</v>
      </c>
      <c r="S14" s="36">
        <f t="shared" si="20"/>
        <v>-928650.87000000011</v>
      </c>
      <c r="T14" s="36">
        <f t="shared" si="20"/>
        <v>-808235.38000000012</v>
      </c>
      <c r="U14" s="36">
        <f t="shared" si="20"/>
        <v>-643710.36999999941</v>
      </c>
      <c r="V14" s="36">
        <f t="shared" si="20"/>
        <v>-723651.51000000071</v>
      </c>
      <c r="W14" s="36">
        <f t="shared" si="20"/>
        <v>-420458.81999999995</v>
      </c>
      <c r="X14" s="36">
        <f t="shared" si="20"/>
        <v>-689038.10999999929</v>
      </c>
      <c r="Y14" s="36">
        <f t="shared" si="20"/>
        <v>-629805.66999999981</v>
      </c>
      <c r="Z14" s="36">
        <v>-1298386.5899999999</v>
      </c>
      <c r="AA14" s="36">
        <v>-738476.20000000065</v>
      </c>
      <c r="AB14" s="36">
        <v>-921305.51</v>
      </c>
      <c r="AC14" s="36">
        <v>-710846.98999999964</v>
      </c>
      <c r="AD14" s="36">
        <v>-864874.97999999975</v>
      </c>
      <c r="AE14" s="36">
        <v>-424544.69</v>
      </c>
      <c r="AF14" s="36">
        <v>-1496084.1400000001</v>
      </c>
      <c r="AG14" s="36">
        <v>-1443273.89</v>
      </c>
      <c r="AH14" s="36">
        <v>-883733.28999999969</v>
      </c>
      <c r="AI14" s="36">
        <v>-679112.22000000044</v>
      </c>
      <c r="AJ14" s="36">
        <v>-701844.83000000054</v>
      </c>
      <c r="AK14" s="36">
        <v>-961027.07999999949</v>
      </c>
      <c r="AL14" s="36">
        <v>-672958.20999999868</v>
      </c>
      <c r="AM14" s="36">
        <v>-1272714.3799999994</v>
      </c>
      <c r="AN14" s="36">
        <v>-606941.76000000024</v>
      </c>
      <c r="AO14" s="36">
        <v>-1744029.1300000022</v>
      </c>
      <c r="AP14" s="36">
        <v>-1278223.119999998</v>
      </c>
      <c r="AQ14" s="36">
        <v>-1516257.7000000023</v>
      </c>
      <c r="AR14" s="43">
        <f>AR12-AR13</f>
        <v>-742021.39000000071</v>
      </c>
      <c r="AS14" s="43">
        <f>AS12-AS13</f>
        <v>-1873558.3399999999</v>
      </c>
      <c r="AT14" s="43">
        <f>AT12-AT13</f>
        <v>-1525196.6299999983</v>
      </c>
      <c r="AU14" s="43">
        <f t="shared" ref="AU14" si="21">AU12-AU13</f>
        <v>-881361.82</v>
      </c>
      <c r="AV14" s="43">
        <f t="shared" ref="AV14" si="22">AV12-AV13</f>
        <v>-160122.04999999999</v>
      </c>
      <c r="AW14" s="43">
        <f t="shared" ref="AW14" si="23">AW12-AW13</f>
        <v>-1544268.0799999987</v>
      </c>
    </row>
    <row r="15" spans="1:49" s="48" customFormat="1" x14ac:dyDescent="0.2">
      <c r="A15" s="73" t="s">
        <v>186</v>
      </c>
      <c r="B15" s="42" t="s">
        <v>74</v>
      </c>
      <c r="C15" s="51">
        <v>319480.17000000004</v>
      </c>
      <c r="D15" s="51">
        <v>0</v>
      </c>
      <c r="E15" s="51">
        <v>0</v>
      </c>
      <c r="F15" s="51">
        <v>0</v>
      </c>
      <c r="G15" s="51">
        <v>0</v>
      </c>
      <c r="H15" s="51">
        <v>50</v>
      </c>
      <c r="I15" s="51">
        <v>0</v>
      </c>
      <c r="J15" s="51">
        <v>0</v>
      </c>
      <c r="K15" s="51">
        <f t="shared" si="0"/>
        <v>0</v>
      </c>
      <c r="L15" s="51">
        <f t="shared" si="1"/>
        <v>0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39">
        <v>0</v>
      </c>
      <c r="AV15" s="39">
        <v>0</v>
      </c>
      <c r="AW15" s="39">
        <v>0</v>
      </c>
    </row>
    <row r="16" spans="1:49" s="48" customFormat="1" x14ac:dyDescent="0.2">
      <c r="A16" s="73"/>
      <c r="B16" s="42" t="s">
        <v>75</v>
      </c>
      <c r="C16" s="51">
        <v>453650.78</v>
      </c>
      <c r="D16" s="51">
        <v>184513.47</v>
      </c>
      <c r="E16" s="51">
        <v>276191.59999999974</v>
      </c>
      <c r="F16" s="51">
        <v>222512.93000000017</v>
      </c>
      <c r="G16" s="51">
        <v>217471.98000000004</v>
      </c>
      <c r="H16" s="51">
        <v>135907.35999999996</v>
      </c>
      <c r="I16" s="51">
        <v>111115.07999999994</v>
      </c>
      <c r="J16" s="51">
        <v>251848.28000000017</v>
      </c>
      <c r="K16" s="51">
        <f t="shared" si="0"/>
        <v>287932.49000000005</v>
      </c>
      <c r="L16" s="51">
        <f t="shared" si="1"/>
        <v>1651405.93</v>
      </c>
      <c r="M16" s="51">
        <f t="shared" si="2"/>
        <v>1002716.5599999999</v>
      </c>
      <c r="N16" s="51">
        <v>21741.250000000007</v>
      </c>
      <c r="O16" s="51">
        <v>16453.489999999998</v>
      </c>
      <c r="P16" s="51">
        <v>0.76</v>
      </c>
      <c r="Q16" s="51"/>
      <c r="R16" s="51">
        <v>1091</v>
      </c>
      <c r="S16" s="51">
        <v>33337.510000000009</v>
      </c>
      <c r="T16" s="51">
        <v>9636.64</v>
      </c>
      <c r="U16" s="51">
        <v>771.25</v>
      </c>
      <c r="V16" s="51">
        <v>2629.01</v>
      </c>
      <c r="W16" s="51">
        <v>22179.48</v>
      </c>
      <c r="X16" s="51">
        <v>157481.03000000006</v>
      </c>
      <c r="Y16" s="51">
        <v>22611.070000000003</v>
      </c>
      <c r="Z16" s="51">
        <v>644.79999999999995</v>
      </c>
      <c r="AA16" s="51">
        <v>0</v>
      </c>
      <c r="AB16" s="51">
        <v>17238.22</v>
      </c>
      <c r="AC16" s="51">
        <v>566222.5</v>
      </c>
      <c r="AD16" s="51">
        <v>127799.35</v>
      </c>
      <c r="AE16" s="51">
        <v>711496.47000000009</v>
      </c>
      <c r="AF16" s="51">
        <v>31917.83</v>
      </c>
      <c r="AG16" s="51">
        <v>8040.14</v>
      </c>
      <c r="AH16" s="51">
        <v>86845.920000000042</v>
      </c>
      <c r="AI16" s="51">
        <v>3595.4500000000003</v>
      </c>
      <c r="AJ16" s="51">
        <v>41205.399999999994</v>
      </c>
      <c r="AK16" s="51">
        <v>56399.849999999991</v>
      </c>
      <c r="AL16" s="51">
        <v>34280.1</v>
      </c>
      <c r="AM16" s="51">
        <v>518332.13</v>
      </c>
      <c r="AN16" s="51">
        <v>73611.150000000009</v>
      </c>
      <c r="AO16" s="51">
        <v>152136.53</v>
      </c>
      <c r="AP16" s="51">
        <v>34027.449999999997</v>
      </c>
      <c r="AQ16" s="51">
        <v>37823.220000000008</v>
      </c>
      <c r="AR16" s="34">
        <v>24270.009999999995</v>
      </c>
      <c r="AS16" s="34">
        <v>1012.88</v>
      </c>
      <c r="AT16" s="34">
        <v>51446.179999999993</v>
      </c>
      <c r="AU16" s="164">
        <v>10906.16</v>
      </c>
      <c r="AV16" s="164"/>
      <c r="AW16" s="164">
        <v>64870.750000000022</v>
      </c>
    </row>
    <row r="17" spans="1:49" s="48" customFormat="1" x14ac:dyDescent="0.2">
      <c r="A17" s="73"/>
      <c r="B17" s="42" t="s">
        <v>104</v>
      </c>
      <c r="C17" s="36">
        <f t="shared" ref="C17:J17" si="24">C15-C16</f>
        <v>-134170.60999999999</v>
      </c>
      <c r="D17" s="36">
        <f t="shared" si="24"/>
        <v>-184513.47</v>
      </c>
      <c r="E17" s="36">
        <f t="shared" si="24"/>
        <v>-276191.59999999974</v>
      </c>
      <c r="F17" s="36">
        <f t="shared" si="24"/>
        <v>-222512.93000000017</v>
      </c>
      <c r="G17" s="36">
        <f t="shared" si="24"/>
        <v>-217471.98000000004</v>
      </c>
      <c r="H17" s="36">
        <f t="shared" si="24"/>
        <v>-135857.35999999996</v>
      </c>
      <c r="I17" s="36">
        <f t="shared" si="24"/>
        <v>-111115.07999999994</v>
      </c>
      <c r="J17" s="36">
        <f t="shared" si="24"/>
        <v>-251848.28000000017</v>
      </c>
      <c r="K17" s="36">
        <f t="shared" si="0"/>
        <v>-287932.49000000005</v>
      </c>
      <c r="L17" s="36">
        <f t="shared" si="1"/>
        <v>-1651405.93</v>
      </c>
      <c r="M17" s="36">
        <f t="shared" si="2"/>
        <v>-1002716.5599999999</v>
      </c>
      <c r="N17" s="36">
        <f>N15-N16</f>
        <v>-21741.250000000007</v>
      </c>
      <c r="O17" s="36">
        <f t="shared" ref="O17:Y17" si="25">O15-O16</f>
        <v>-16453.489999999998</v>
      </c>
      <c r="P17" s="36">
        <f t="shared" si="25"/>
        <v>-0.76</v>
      </c>
      <c r="Q17" s="36">
        <f t="shared" si="25"/>
        <v>0</v>
      </c>
      <c r="R17" s="36">
        <f t="shared" si="25"/>
        <v>-1091</v>
      </c>
      <c r="S17" s="36">
        <f t="shared" si="25"/>
        <v>-33337.510000000009</v>
      </c>
      <c r="T17" s="36">
        <f t="shared" si="25"/>
        <v>-9636.64</v>
      </c>
      <c r="U17" s="36">
        <f t="shared" si="25"/>
        <v>-771.25</v>
      </c>
      <c r="V17" s="36">
        <f t="shared" si="25"/>
        <v>-2629.01</v>
      </c>
      <c r="W17" s="36">
        <f t="shared" si="25"/>
        <v>-22179.48</v>
      </c>
      <c r="X17" s="36">
        <f t="shared" si="25"/>
        <v>-157481.03000000006</v>
      </c>
      <c r="Y17" s="36">
        <f t="shared" si="25"/>
        <v>-22611.070000000003</v>
      </c>
      <c r="Z17" s="36">
        <v>-644.79999999999995</v>
      </c>
      <c r="AA17" s="36">
        <v>0</v>
      </c>
      <c r="AB17" s="36">
        <v>-17238.22</v>
      </c>
      <c r="AC17" s="36">
        <v>-566222.5</v>
      </c>
      <c r="AD17" s="36">
        <v>-127799.35</v>
      </c>
      <c r="AE17" s="36">
        <v>-711496.47000000009</v>
      </c>
      <c r="AF17" s="36">
        <v>-31917.83</v>
      </c>
      <c r="AG17" s="36">
        <v>-8040.14</v>
      </c>
      <c r="AH17" s="36">
        <v>-86845.920000000042</v>
      </c>
      <c r="AI17" s="36">
        <v>-3595.4500000000003</v>
      </c>
      <c r="AJ17" s="36">
        <v>-41205.399999999994</v>
      </c>
      <c r="AK17" s="36">
        <v>-56399.849999999991</v>
      </c>
      <c r="AL17" s="36">
        <v>-34280.1</v>
      </c>
      <c r="AM17" s="36">
        <v>-518332.13</v>
      </c>
      <c r="AN17" s="36">
        <v>-73611.150000000009</v>
      </c>
      <c r="AO17" s="36">
        <v>-152136.53</v>
      </c>
      <c r="AP17" s="36">
        <v>-34027.449999999997</v>
      </c>
      <c r="AQ17" s="36">
        <v>-37823.220000000008</v>
      </c>
      <c r="AR17" s="43">
        <f t="shared" ref="AR17" si="26">AR15-AR16</f>
        <v>-24270.009999999995</v>
      </c>
      <c r="AS17" s="43">
        <f t="shared" ref="AS17" si="27">AS15-AS16</f>
        <v>-1012.88</v>
      </c>
      <c r="AT17" s="43">
        <f t="shared" ref="AT17" si="28">AT15-AT16</f>
        <v>-51446.179999999993</v>
      </c>
      <c r="AU17" s="43">
        <f t="shared" ref="AU17" si="29">AU15-AU16</f>
        <v>-10906.16</v>
      </c>
      <c r="AV17" s="43">
        <f t="shared" ref="AV17" si="30">AV15-AV16</f>
        <v>0</v>
      </c>
      <c r="AW17" s="43">
        <f t="shared" ref="AW17" si="31">AW15-AW16</f>
        <v>-64870.750000000022</v>
      </c>
    </row>
    <row r="18" spans="1:49" s="48" customFormat="1" x14ac:dyDescent="0.2">
      <c r="A18" s="73" t="s">
        <v>144</v>
      </c>
      <c r="B18" s="42" t="s">
        <v>74</v>
      </c>
      <c r="C18" s="51">
        <v>2201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f t="shared" si="0"/>
        <v>0</v>
      </c>
      <c r="L18" s="51">
        <f t="shared" si="1"/>
        <v>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39">
        <v>0</v>
      </c>
      <c r="AV18" s="39">
        <v>0</v>
      </c>
      <c r="AW18" s="39">
        <v>0</v>
      </c>
    </row>
    <row r="19" spans="1:49" s="48" customFormat="1" x14ac:dyDescent="0.2">
      <c r="A19" s="73"/>
      <c r="B19" s="42" t="s">
        <v>75</v>
      </c>
      <c r="C19" s="51">
        <v>782484.02000000025</v>
      </c>
      <c r="D19" s="51">
        <v>6261618.8599999761</v>
      </c>
      <c r="E19" s="51">
        <v>615810.21</v>
      </c>
      <c r="F19" s="51">
        <v>1577057.2100000025</v>
      </c>
      <c r="G19" s="51">
        <v>1575985.2999999982</v>
      </c>
      <c r="H19" s="43">
        <v>18355230.929999985</v>
      </c>
      <c r="I19" s="51">
        <v>1972393.299999998</v>
      </c>
      <c r="J19" s="51">
        <v>1175699.19</v>
      </c>
      <c r="K19" s="51">
        <f t="shared" si="0"/>
        <v>1339919.1000000001</v>
      </c>
      <c r="L19" s="51">
        <f t="shared" si="1"/>
        <v>1523233.4999999998</v>
      </c>
      <c r="M19" s="51">
        <f t="shared" si="2"/>
        <v>5720385.1699999999</v>
      </c>
      <c r="N19" s="51">
        <v>318807.44000000006</v>
      </c>
      <c r="O19" s="51">
        <v>44142.89</v>
      </c>
      <c r="P19" s="51">
        <v>219072.60000000003</v>
      </c>
      <c r="Q19" s="51">
        <v>16106.48</v>
      </c>
      <c r="R19" s="51">
        <v>174002.42000000004</v>
      </c>
      <c r="S19" s="51">
        <v>106520.18000000001</v>
      </c>
      <c r="T19" s="51">
        <v>71328.78</v>
      </c>
      <c r="U19" s="51">
        <v>141674.90999999997</v>
      </c>
      <c r="V19" s="51">
        <v>26840.999999999996</v>
      </c>
      <c r="W19" s="51">
        <v>72393.570000000007</v>
      </c>
      <c r="X19" s="51">
        <v>58271.409999999996</v>
      </c>
      <c r="Y19" s="51">
        <v>90757.420000000013</v>
      </c>
      <c r="Z19" s="51">
        <v>102054.98</v>
      </c>
      <c r="AA19" s="51">
        <v>163918.93000000002</v>
      </c>
      <c r="AB19" s="51">
        <v>62829.22</v>
      </c>
      <c r="AC19" s="51">
        <v>643180.68999999971</v>
      </c>
      <c r="AD19" s="51">
        <v>184714.75</v>
      </c>
      <c r="AE19" s="51">
        <v>4753.83</v>
      </c>
      <c r="AF19" s="51">
        <v>105790.64999999998</v>
      </c>
      <c r="AG19" s="51">
        <v>108669.88</v>
      </c>
      <c r="AH19" s="51">
        <v>37935.429999999993</v>
      </c>
      <c r="AI19" s="51">
        <v>40009.58</v>
      </c>
      <c r="AJ19" s="51">
        <v>37817.520000000011</v>
      </c>
      <c r="AK19" s="51">
        <v>31558.04</v>
      </c>
      <c r="AL19" s="51">
        <v>18870.419999999998</v>
      </c>
      <c r="AM19" s="51">
        <v>138312.35</v>
      </c>
      <c r="AN19" s="51">
        <v>0</v>
      </c>
      <c r="AO19" s="51">
        <v>16954.29</v>
      </c>
      <c r="AP19" s="51">
        <v>58767.77</v>
      </c>
      <c r="AQ19" s="51">
        <v>66124.320000000007</v>
      </c>
      <c r="AR19" s="34">
        <v>24917.15</v>
      </c>
      <c r="AS19" s="34">
        <v>105712.76</v>
      </c>
      <c r="AT19" s="34">
        <v>149428.94</v>
      </c>
      <c r="AU19" s="164">
        <v>15200</v>
      </c>
      <c r="AV19" s="164">
        <v>473.41</v>
      </c>
      <c r="AW19" s="164">
        <v>5125623.76</v>
      </c>
    </row>
    <row r="20" spans="1:49" s="48" customFormat="1" x14ac:dyDescent="0.2">
      <c r="A20" s="73"/>
      <c r="B20" s="42" t="s">
        <v>104</v>
      </c>
      <c r="C20" s="36">
        <f t="shared" ref="C20:J20" si="32">C18-C19</f>
        <v>-780283.02000000025</v>
      </c>
      <c r="D20" s="36">
        <f t="shared" si="32"/>
        <v>-6261618.8599999761</v>
      </c>
      <c r="E20" s="36">
        <f t="shared" si="32"/>
        <v>-615810.21</v>
      </c>
      <c r="F20" s="36">
        <f t="shared" si="32"/>
        <v>-1577057.2100000025</v>
      </c>
      <c r="G20" s="36">
        <f t="shared" si="32"/>
        <v>-1575985.2999999982</v>
      </c>
      <c r="H20" s="36">
        <f t="shared" si="32"/>
        <v>-18355230.929999985</v>
      </c>
      <c r="I20" s="36">
        <f t="shared" si="32"/>
        <v>-1972393.299999998</v>
      </c>
      <c r="J20" s="36">
        <f t="shared" si="32"/>
        <v>-1175699.19</v>
      </c>
      <c r="K20" s="36">
        <f t="shared" si="0"/>
        <v>-1339919.1000000001</v>
      </c>
      <c r="L20" s="36">
        <f t="shared" si="1"/>
        <v>-1523233.4999999998</v>
      </c>
      <c r="M20" s="36">
        <f t="shared" si="2"/>
        <v>-5720385.1699999999</v>
      </c>
      <c r="N20" s="36">
        <f>N18-N19</f>
        <v>-318807.44000000006</v>
      </c>
      <c r="O20" s="36">
        <f t="shared" ref="O20:Y20" si="33">O18-O19</f>
        <v>-44142.89</v>
      </c>
      <c r="P20" s="36">
        <f t="shared" si="33"/>
        <v>-219072.60000000003</v>
      </c>
      <c r="Q20" s="36">
        <f t="shared" si="33"/>
        <v>-16106.48</v>
      </c>
      <c r="R20" s="36">
        <f t="shared" si="33"/>
        <v>-174002.42000000004</v>
      </c>
      <c r="S20" s="36">
        <f t="shared" si="33"/>
        <v>-106520.18000000001</v>
      </c>
      <c r="T20" s="36">
        <f t="shared" si="33"/>
        <v>-71328.78</v>
      </c>
      <c r="U20" s="36">
        <f t="shared" si="33"/>
        <v>-141674.90999999997</v>
      </c>
      <c r="V20" s="36">
        <f t="shared" si="33"/>
        <v>-26840.999999999996</v>
      </c>
      <c r="W20" s="36">
        <f t="shared" si="33"/>
        <v>-72393.570000000007</v>
      </c>
      <c r="X20" s="36">
        <f t="shared" si="33"/>
        <v>-58271.409999999996</v>
      </c>
      <c r="Y20" s="36">
        <f t="shared" si="33"/>
        <v>-90757.420000000013</v>
      </c>
      <c r="Z20" s="36">
        <v>-102054.98</v>
      </c>
      <c r="AA20" s="36">
        <v>-163918.93000000002</v>
      </c>
      <c r="AB20" s="36">
        <v>-62829.22</v>
      </c>
      <c r="AC20" s="36">
        <v>-643180.68999999971</v>
      </c>
      <c r="AD20" s="36">
        <v>-184714.75</v>
      </c>
      <c r="AE20" s="36">
        <v>-4753.83</v>
      </c>
      <c r="AF20" s="36">
        <v>-105790.64999999998</v>
      </c>
      <c r="AG20" s="36">
        <v>-108669.88</v>
      </c>
      <c r="AH20" s="36">
        <v>-37935.429999999993</v>
      </c>
      <c r="AI20" s="36">
        <v>-40009.58</v>
      </c>
      <c r="AJ20" s="36">
        <v>-37817.520000000011</v>
      </c>
      <c r="AK20" s="36">
        <v>-31558.04</v>
      </c>
      <c r="AL20" s="36">
        <v>-18870.419999999998</v>
      </c>
      <c r="AM20" s="36">
        <v>-138312.35</v>
      </c>
      <c r="AN20" s="36">
        <v>0</v>
      </c>
      <c r="AO20" s="36">
        <v>-16954.29</v>
      </c>
      <c r="AP20" s="36">
        <v>-58767.77</v>
      </c>
      <c r="AQ20" s="36">
        <v>-66124.320000000007</v>
      </c>
      <c r="AR20" s="43">
        <f t="shared" ref="AR20" si="34">AR18-AR19</f>
        <v>-24917.15</v>
      </c>
      <c r="AS20" s="43">
        <f t="shared" ref="AS20" si="35">AS18-AS19</f>
        <v>-105712.76</v>
      </c>
      <c r="AT20" s="43">
        <f t="shared" ref="AT20" si="36">AT18-AT19</f>
        <v>-149428.94</v>
      </c>
      <c r="AU20" s="43">
        <f t="shared" ref="AU20" si="37">AU18-AU19</f>
        <v>-15200</v>
      </c>
      <c r="AV20" s="43">
        <f t="shared" ref="AV20" si="38">AV18-AV19</f>
        <v>-473.41</v>
      </c>
      <c r="AW20" s="43">
        <f t="shared" ref="AW20" si="39">AW18-AW19</f>
        <v>-5125623.76</v>
      </c>
    </row>
    <row r="21" spans="1:49" s="48" customFormat="1" x14ac:dyDescent="0.2">
      <c r="A21" s="73" t="s">
        <v>187</v>
      </c>
      <c r="B21" s="42" t="s">
        <v>74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f t="shared" si="0"/>
        <v>0</v>
      </c>
      <c r="L21" s="51">
        <f t="shared" si="1"/>
        <v>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39">
        <v>0</v>
      </c>
      <c r="AV21" s="39">
        <v>0</v>
      </c>
      <c r="AW21" s="39">
        <v>0</v>
      </c>
    </row>
    <row r="22" spans="1:49" s="48" customFormat="1" x14ac:dyDescent="0.2">
      <c r="A22" s="73"/>
      <c r="B22" s="42" t="s">
        <v>75</v>
      </c>
      <c r="C22" s="51">
        <v>182561.77000000008</v>
      </c>
      <c r="D22" s="51">
        <v>80299.539999999994</v>
      </c>
      <c r="E22" s="51">
        <v>207758.64</v>
      </c>
      <c r="F22" s="51">
        <v>174203.43999999997</v>
      </c>
      <c r="G22" s="51">
        <v>178611.35</v>
      </c>
      <c r="H22" s="51">
        <v>129952.11000000002</v>
      </c>
      <c r="I22" s="51">
        <v>2931516.9900000007</v>
      </c>
      <c r="J22" s="51">
        <v>4499716.37</v>
      </c>
      <c r="K22" s="51">
        <f t="shared" si="0"/>
        <v>4212056.62</v>
      </c>
      <c r="L22" s="51">
        <f t="shared" si="1"/>
        <v>198523.68000000002</v>
      </c>
      <c r="M22" s="51">
        <f t="shared" si="2"/>
        <v>1780029.5499999996</v>
      </c>
      <c r="N22" s="51">
        <v>488840.99</v>
      </c>
      <c r="O22" s="51">
        <v>0</v>
      </c>
      <c r="P22" s="51">
        <v>533094.07999999996</v>
      </c>
      <c r="Q22" s="51">
        <v>486509.51</v>
      </c>
      <c r="R22" s="51">
        <v>406656.77999999997</v>
      </c>
      <c r="S22" s="51">
        <v>0</v>
      </c>
      <c r="T22" s="51">
        <v>482954.80000000005</v>
      </c>
      <c r="U22" s="51">
        <v>574262.16999999993</v>
      </c>
      <c r="V22" s="51">
        <v>602897.44000000006</v>
      </c>
      <c r="W22" s="51">
        <v>0</v>
      </c>
      <c r="X22" s="51">
        <v>636840.85</v>
      </c>
      <c r="Y22" s="51">
        <v>0</v>
      </c>
      <c r="Z22" s="51">
        <v>0</v>
      </c>
      <c r="AA22" s="51">
        <v>147179.56</v>
      </c>
      <c r="AB22" s="51">
        <v>0</v>
      </c>
      <c r="AC22" s="51">
        <v>50214.97</v>
      </c>
      <c r="AD22" s="51">
        <v>0</v>
      </c>
      <c r="AE22" s="51">
        <v>243.76</v>
      </c>
      <c r="AF22" s="51">
        <v>885.39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16473.919999999998</v>
      </c>
      <c r="AN22" s="51">
        <v>0</v>
      </c>
      <c r="AO22" s="51">
        <v>0</v>
      </c>
      <c r="AP22" s="51">
        <v>0</v>
      </c>
      <c r="AQ22" s="51">
        <v>302079.48</v>
      </c>
      <c r="AR22" s="34">
        <v>290080.51</v>
      </c>
      <c r="AS22" s="34">
        <v>342090.37</v>
      </c>
      <c r="AT22" s="34">
        <v>0</v>
      </c>
      <c r="AU22" s="164">
        <v>468339.77</v>
      </c>
      <c r="AV22" s="164">
        <v>359090.11</v>
      </c>
      <c r="AW22" s="164">
        <v>1875.39</v>
      </c>
    </row>
    <row r="23" spans="1:49" s="48" customFormat="1" x14ac:dyDescent="0.2">
      <c r="A23" s="73"/>
      <c r="B23" s="42" t="s">
        <v>104</v>
      </c>
      <c r="C23" s="36">
        <f t="shared" ref="C23:J23" si="40">C21-C22</f>
        <v>-182561.77000000008</v>
      </c>
      <c r="D23" s="36">
        <f t="shared" si="40"/>
        <v>-80299.539999999994</v>
      </c>
      <c r="E23" s="36">
        <f t="shared" si="40"/>
        <v>-207758.64</v>
      </c>
      <c r="F23" s="36">
        <f t="shared" si="40"/>
        <v>-174203.43999999997</v>
      </c>
      <c r="G23" s="36">
        <f t="shared" si="40"/>
        <v>-178611.35</v>
      </c>
      <c r="H23" s="36">
        <f t="shared" si="40"/>
        <v>-129952.11000000002</v>
      </c>
      <c r="I23" s="36">
        <f t="shared" si="40"/>
        <v>-2931516.9900000007</v>
      </c>
      <c r="J23" s="36">
        <f t="shared" si="40"/>
        <v>-4499716.37</v>
      </c>
      <c r="K23" s="36">
        <f t="shared" si="0"/>
        <v>-4212056.62</v>
      </c>
      <c r="L23" s="36">
        <f t="shared" si="1"/>
        <v>-198523.68000000002</v>
      </c>
      <c r="M23" s="36">
        <f t="shared" si="2"/>
        <v>-515687.79</v>
      </c>
      <c r="N23" s="36">
        <f>N21-N22</f>
        <v>-488840.99</v>
      </c>
      <c r="O23" s="36">
        <f t="shared" ref="O23:Y23" si="41">O21-O22</f>
        <v>0</v>
      </c>
      <c r="P23" s="36">
        <f t="shared" si="41"/>
        <v>-533094.07999999996</v>
      </c>
      <c r="Q23" s="36">
        <f t="shared" si="41"/>
        <v>-486509.51</v>
      </c>
      <c r="R23" s="36">
        <f t="shared" si="41"/>
        <v>-406656.77999999997</v>
      </c>
      <c r="S23" s="36">
        <f t="shared" si="41"/>
        <v>0</v>
      </c>
      <c r="T23" s="36">
        <f t="shared" si="41"/>
        <v>-482954.80000000005</v>
      </c>
      <c r="U23" s="36">
        <f t="shared" si="41"/>
        <v>-574262.16999999993</v>
      </c>
      <c r="V23" s="36">
        <f t="shared" si="41"/>
        <v>-602897.44000000006</v>
      </c>
      <c r="W23" s="36">
        <f t="shared" si="41"/>
        <v>0</v>
      </c>
      <c r="X23" s="36">
        <f t="shared" si="41"/>
        <v>-636840.85</v>
      </c>
      <c r="Y23" s="36">
        <f t="shared" si="41"/>
        <v>0</v>
      </c>
      <c r="Z23" s="36">
        <v>0</v>
      </c>
      <c r="AA23" s="36">
        <v>-147179.56</v>
      </c>
      <c r="AB23" s="36">
        <v>0</v>
      </c>
      <c r="AC23" s="36">
        <v>-50214.97</v>
      </c>
      <c r="AD23" s="36">
        <v>0</v>
      </c>
      <c r="AE23" s="36">
        <v>-243.76</v>
      </c>
      <c r="AF23" s="36">
        <v>-885.39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-16473.919999999998</v>
      </c>
      <c r="AN23" s="36">
        <v>0</v>
      </c>
      <c r="AO23" s="36">
        <v>0</v>
      </c>
      <c r="AP23" s="36">
        <v>0</v>
      </c>
      <c r="AQ23" s="36">
        <v>-302079.48</v>
      </c>
      <c r="AR23" s="43">
        <v>290080.51</v>
      </c>
      <c r="AS23" s="43">
        <v>342090.37</v>
      </c>
      <c r="AT23" s="43">
        <v>0</v>
      </c>
      <c r="AU23" s="43">
        <f t="shared" ref="AU23" si="42">AU21-AU22</f>
        <v>-468339.77</v>
      </c>
      <c r="AV23" s="43">
        <f t="shared" ref="AV23" si="43">AV21-AV22</f>
        <v>-359090.11</v>
      </c>
      <c r="AW23" s="43">
        <f t="shared" ref="AW23" si="44">AW21-AW22</f>
        <v>-1875.39</v>
      </c>
    </row>
    <row r="24" spans="1:49" s="48" customFormat="1" x14ac:dyDescent="0.2">
      <c r="A24" s="73" t="s">
        <v>145</v>
      </c>
      <c r="B24" s="42" t="s">
        <v>74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f t="shared" si="0"/>
        <v>0</v>
      </c>
      <c r="L24" s="51">
        <f t="shared" si="1"/>
        <v>0</v>
      </c>
      <c r="M24" s="51">
        <f t="shared" si="2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39">
        <v>0</v>
      </c>
      <c r="AV24" s="39">
        <v>0</v>
      </c>
      <c r="AW24" s="39">
        <v>0</v>
      </c>
    </row>
    <row r="25" spans="1:49" s="48" customFormat="1" x14ac:dyDescent="0.2">
      <c r="A25" s="73"/>
      <c r="B25" s="42" t="s">
        <v>75</v>
      </c>
      <c r="C25" s="51">
        <v>426305.82999999978</v>
      </c>
      <c r="D25" s="51">
        <v>191161.08000000013</v>
      </c>
      <c r="E25" s="51">
        <v>535548.65000000014</v>
      </c>
      <c r="F25" s="51">
        <v>1718356.139999998</v>
      </c>
      <c r="G25" s="51">
        <v>2659069.0299999984</v>
      </c>
      <c r="H25" s="51">
        <v>1020826.1500000001</v>
      </c>
      <c r="I25" s="51">
        <v>206684.10000000018</v>
      </c>
      <c r="J25" s="51">
        <v>391361.59000000067</v>
      </c>
      <c r="K25" s="51">
        <f t="shared" si="0"/>
        <v>408962.01999999996</v>
      </c>
      <c r="L25" s="51">
        <f t="shared" si="1"/>
        <v>446718.54</v>
      </c>
      <c r="M25" s="51">
        <f t="shared" si="2"/>
        <v>225560.32000000004</v>
      </c>
      <c r="N25" s="51">
        <v>51444.479999999996</v>
      </c>
      <c r="O25" s="51">
        <v>23622.410000000003</v>
      </c>
      <c r="P25" s="51">
        <v>0</v>
      </c>
      <c r="Q25" s="51">
        <v>7263.9500000000007</v>
      </c>
      <c r="R25" s="51">
        <v>168060.39999999991</v>
      </c>
      <c r="S25" s="51">
        <v>26667.019999999997</v>
      </c>
      <c r="T25" s="51">
        <v>37764.07</v>
      </c>
      <c r="U25" s="51">
        <v>0</v>
      </c>
      <c r="V25" s="51">
        <v>0</v>
      </c>
      <c r="W25" s="51">
        <v>1231.46</v>
      </c>
      <c r="X25" s="51">
        <v>91033.650000000023</v>
      </c>
      <c r="Y25" s="51">
        <v>1874.5800000000002</v>
      </c>
      <c r="Z25" s="51">
        <v>51056.930000000008</v>
      </c>
      <c r="AA25" s="51">
        <v>52156.19999999999</v>
      </c>
      <c r="AB25" s="51">
        <v>58379.56</v>
      </c>
      <c r="AC25" s="51">
        <v>0</v>
      </c>
      <c r="AD25" s="51">
        <v>2591.89</v>
      </c>
      <c r="AE25" s="51">
        <v>39029.610000000008</v>
      </c>
      <c r="AF25" s="51">
        <v>2179.0699999999997</v>
      </c>
      <c r="AG25" s="51">
        <v>0</v>
      </c>
      <c r="AH25" s="51">
        <v>128633.08999999994</v>
      </c>
      <c r="AI25" s="51">
        <v>0</v>
      </c>
      <c r="AJ25" s="51">
        <v>82335.78</v>
      </c>
      <c r="AK25" s="51">
        <v>30356.41</v>
      </c>
      <c r="AL25" s="51">
        <v>0</v>
      </c>
      <c r="AM25" s="51">
        <v>2088.7199999999998</v>
      </c>
      <c r="AN25" s="51">
        <v>0</v>
      </c>
      <c r="AO25" s="51">
        <v>33073.4</v>
      </c>
      <c r="AP25" s="51">
        <v>38830.61</v>
      </c>
      <c r="AQ25" s="51">
        <v>4323.8999999999996</v>
      </c>
      <c r="AR25" s="34">
        <v>463.68</v>
      </c>
      <c r="AS25" s="34">
        <v>40599.31</v>
      </c>
      <c r="AT25" s="34">
        <v>2090.06</v>
      </c>
      <c r="AU25" s="34">
        <v>89872.720000000016</v>
      </c>
      <c r="AV25" s="39">
        <v>0</v>
      </c>
      <c r="AW25" s="164">
        <v>14217.920000000002</v>
      </c>
    </row>
    <row r="26" spans="1:49" s="48" customFormat="1" x14ac:dyDescent="0.2">
      <c r="A26" s="73"/>
      <c r="B26" s="42" t="s">
        <v>104</v>
      </c>
      <c r="C26" s="36">
        <f t="shared" ref="C26:J26" si="45">C24-C25</f>
        <v>-426305.82999999978</v>
      </c>
      <c r="D26" s="36">
        <f t="shared" si="45"/>
        <v>-191161.08000000013</v>
      </c>
      <c r="E26" s="36">
        <f t="shared" si="45"/>
        <v>-535548.65000000014</v>
      </c>
      <c r="F26" s="36">
        <f t="shared" si="45"/>
        <v>-1718356.139999998</v>
      </c>
      <c r="G26" s="36">
        <f t="shared" si="45"/>
        <v>-2659069.0299999984</v>
      </c>
      <c r="H26" s="36">
        <f t="shared" si="45"/>
        <v>-1020826.1500000001</v>
      </c>
      <c r="I26" s="36">
        <f t="shared" si="45"/>
        <v>-206684.10000000018</v>
      </c>
      <c r="J26" s="36">
        <f t="shared" si="45"/>
        <v>-391361.59000000067</v>
      </c>
      <c r="K26" s="36">
        <f t="shared" si="0"/>
        <v>-408962.01999999996</v>
      </c>
      <c r="L26" s="36">
        <f t="shared" si="1"/>
        <v>-446718.54</v>
      </c>
      <c r="M26" s="36">
        <f t="shared" si="2"/>
        <v>-225560.32000000004</v>
      </c>
      <c r="N26" s="36">
        <f>N24-N25</f>
        <v>-51444.479999999996</v>
      </c>
      <c r="O26" s="36">
        <f t="shared" ref="O26:Y26" si="46">O24-O25</f>
        <v>-23622.410000000003</v>
      </c>
      <c r="P26" s="36">
        <f t="shared" si="46"/>
        <v>0</v>
      </c>
      <c r="Q26" s="36">
        <f t="shared" si="46"/>
        <v>-7263.9500000000007</v>
      </c>
      <c r="R26" s="36">
        <f t="shared" si="46"/>
        <v>-168060.39999999991</v>
      </c>
      <c r="S26" s="36">
        <f t="shared" si="46"/>
        <v>-26667.019999999997</v>
      </c>
      <c r="T26" s="36">
        <f t="shared" si="46"/>
        <v>-37764.07</v>
      </c>
      <c r="U26" s="36">
        <f t="shared" si="46"/>
        <v>0</v>
      </c>
      <c r="V26" s="36">
        <f t="shared" si="46"/>
        <v>0</v>
      </c>
      <c r="W26" s="36">
        <f t="shared" si="46"/>
        <v>-1231.46</v>
      </c>
      <c r="X26" s="36">
        <f t="shared" si="46"/>
        <v>-91033.650000000023</v>
      </c>
      <c r="Y26" s="36">
        <f t="shared" si="46"/>
        <v>-1874.5800000000002</v>
      </c>
      <c r="Z26" s="36">
        <v>-51056.930000000008</v>
      </c>
      <c r="AA26" s="36">
        <v>-52156.19999999999</v>
      </c>
      <c r="AB26" s="36">
        <v>-58379.56</v>
      </c>
      <c r="AC26" s="36">
        <v>0</v>
      </c>
      <c r="AD26" s="36">
        <v>-2591.89</v>
      </c>
      <c r="AE26" s="36">
        <v>-39029.610000000008</v>
      </c>
      <c r="AF26" s="36">
        <v>-2179.0699999999997</v>
      </c>
      <c r="AG26" s="36">
        <v>0</v>
      </c>
      <c r="AH26" s="36">
        <v>-128633.08999999994</v>
      </c>
      <c r="AI26" s="36">
        <v>0</v>
      </c>
      <c r="AJ26" s="36">
        <v>-82335.78</v>
      </c>
      <c r="AK26" s="36">
        <v>-30356.41</v>
      </c>
      <c r="AL26" s="36">
        <v>0</v>
      </c>
      <c r="AM26" s="36">
        <v>-2088.7199999999998</v>
      </c>
      <c r="AN26" s="36">
        <v>0</v>
      </c>
      <c r="AO26" s="36">
        <v>-33073.4</v>
      </c>
      <c r="AP26" s="36">
        <v>-38830.61</v>
      </c>
      <c r="AQ26" s="36">
        <v>-4323.8999999999996</v>
      </c>
      <c r="AR26" s="43">
        <f t="shared" ref="AR26" si="47">AR24-AR25</f>
        <v>-463.68</v>
      </c>
      <c r="AS26" s="43">
        <f t="shared" ref="AS26" si="48">AS24-AS25</f>
        <v>-40599.31</v>
      </c>
      <c r="AT26" s="43">
        <f t="shared" ref="AT26" si="49">AT24-AT25</f>
        <v>-2090.06</v>
      </c>
      <c r="AU26" s="43">
        <f t="shared" ref="AU26" si="50">AU24-AU25</f>
        <v>-89872.720000000016</v>
      </c>
      <c r="AV26" s="43">
        <f t="shared" ref="AV26" si="51">AV24-AV25</f>
        <v>0</v>
      </c>
      <c r="AW26" s="43">
        <f t="shared" ref="AW26" si="52">AW24-AW25</f>
        <v>-14217.920000000002</v>
      </c>
    </row>
    <row r="27" spans="1:49" s="48" customFormat="1" ht="18" customHeight="1" x14ac:dyDescent="0.2">
      <c r="A27" s="22" t="s">
        <v>106</v>
      </c>
      <c r="B27" s="42" t="s">
        <v>74</v>
      </c>
      <c r="C27" s="51">
        <v>30283</v>
      </c>
      <c r="D27" s="51">
        <v>159835.66</v>
      </c>
      <c r="E27" s="51">
        <v>0</v>
      </c>
      <c r="F27" s="51">
        <v>0</v>
      </c>
      <c r="G27" s="51">
        <v>0</v>
      </c>
      <c r="H27" s="51">
        <v>67327.5</v>
      </c>
      <c r="I27" s="51">
        <v>182120</v>
      </c>
      <c r="J27" s="51">
        <v>0</v>
      </c>
      <c r="K27" s="51">
        <f t="shared" si="0"/>
        <v>2127</v>
      </c>
      <c r="L27" s="51">
        <f t="shared" si="1"/>
        <v>600</v>
      </c>
      <c r="M27" s="51">
        <f t="shared" si="2"/>
        <v>3440</v>
      </c>
      <c r="N27" s="51">
        <v>1000</v>
      </c>
      <c r="O27" s="51">
        <v>0</v>
      </c>
      <c r="P27" s="51">
        <v>1027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100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50</v>
      </c>
      <c r="AH27" s="51">
        <v>0</v>
      </c>
      <c r="AI27" s="51">
        <v>0</v>
      </c>
      <c r="AJ27" s="51">
        <v>0</v>
      </c>
      <c r="AK27" s="51">
        <v>550</v>
      </c>
      <c r="AL27" s="51">
        <v>0</v>
      </c>
      <c r="AM27" s="51">
        <v>3440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39">
        <v>0</v>
      </c>
      <c r="AV27" s="39">
        <v>0</v>
      </c>
      <c r="AW27" s="39">
        <v>0</v>
      </c>
    </row>
    <row r="28" spans="1:49" s="48" customFormat="1" x14ac:dyDescent="0.2">
      <c r="A28" s="73"/>
      <c r="B28" s="42" t="s">
        <v>75</v>
      </c>
      <c r="C28" s="51">
        <v>2930944.3899999969</v>
      </c>
      <c r="D28" s="51">
        <v>2526246.23</v>
      </c>
      <c r="E28" s="51">
        <v>2562900.2599999998</v>
      </c>
      <c r="F28" s="51">
        <v>1960347.0599999998</v>
      </c>
      <c r="G28" s="51">
        <v>3002560.2899999954</v>
      </c>
      <c r="H28" s="51">
        <v>6847208.2899999907</v>
      </c>
      <c r="I28" s="51">
        <v>3464308.9499999946</v>
      </c>
      <c r="J28" s="51">
        <v>4767471.6400000062</v>
      </c>
      <c r="K28" s="51">
        <f t="shared" si="0"/>
        <v>2307498.83</v>
      </c>
      <c r="L28" s="51">
        <f t="shared" si="1"/>
        <v>3621024.7800000007</v>
      </c>
      <c r="M28" s="51">
        <f t="shared" si="2"/>
        <v>3804188.68</v>
      </c>
      <c r="N28" s="51">
        <v>262940.38</v>
      </c>
      <c r="O28" s="51">
        <v>90297.360000000044</v>
      </c>
      <c r="P28" s="51">
        <v>314864.02000000014</v>
      </c>
      <c r="Q28" s="51">
        <v>206836.18000000005</v>
      </c>
      <c r="R28" s="51">
        <v>290818.92999999976</v>
      </c>
      <c r="S28" s="51">
        <v>402709.70000000013</v>
      </c>
      <c r="T28" s="51">
        <v>151011.21999999991</v>
      </c>
      <c r="U28" s="51">
        <v>150315.83000000002</v>
      </c>
      <c r="V28" s="51">
        <v>46892.75</v>
      </c>
      <c r="W28" s="51">
        <v>66017.949999999983</v>
      </c>
      <c r="X28" s="51">
        <v>82821.790000000008</v>
      </c>
      <c r="Y28" s="51">
        <v>241972.71999999997</v>
      </c>
      <c r="Z28" s="51">
        <v>409305.49000000005</v>
      </c>
      <c r="AA28" s="51">
        <v>126949.02</v>
      </c>
      <c r="AB28" s="51">
        <v>57958.020000000004</v>
      </c>
      <c r="AC28" s="51">
        <v>338856.88000000018</v>
      </c>
      <c r="AD28" s="51">
        <v>93070.190000000031</v>
      </c>
      <c r="AE28" s="51">
        <v>13506.750000000002</v>
      </c>
      <c r="AF28" s="51">
        <v>435632.95</v>
      </c>
      <c r="AG28" s="51">
        <v>229902.22</v>
      </c>
      <c r="AH28" s="51">
        <v>853979.61999999988</v>
      </c>
      <c r="AI28" s="51">
        <v>280744.13999999996</v>
      </c>
      <c r="AJ28" s="51">
        <v>504438.99000000005</v>
      </c>
      <c r="AK28" s="51">
        <v>276680.51000000007</v>
      </c>
      <c r="AL28" s="51">
        <v>2166920.09</v>
      </c>
      <c r="AM28" s="51">
        <v>105197.39</v>
      </c>
      <c r="AN28" s="51">
        <v>43847.51</v>
      </c>
      <c r="AO28" s="51">
        <v>282592.24000000005</v>
      </c>
      <c r="AP28" s="51">
        <v>251285.57000000004</v>
      </c>
      <c r="AQ28" s="51">
        <v>235733.26</v>
      </c>
      <c r="AR28" s="51">
        <v>0</v>
      </c>
      <c r="AS28" s="51">
        <v>0</v>
      </c>
      <c r="AT28" s="51">
        <v>0</v>
      </c>
      <c r="AU28" s="34">
        <v>353448.10000000003</v>
      </c>
      <c r="AV28" s="39">
        <v>192</v>
      </c>
      <c r="AW28" s="164">
        <v>364972.52000000031</v>
      </c>
    </row>
    <row r="29" spans="1:49" s="48" customFormat="1" x14ac:dyDescent="0.2">
      <c r="A29" s="73"/>
      <c r="B29" s="42" t="s">
        <v>104</v>
      </c>
      <c r="C29" s="36">
        <f t="shared" ref="C29:J29" si="53">C27-C28</f>
        <v>-2900661.3899999969</v>
      </c>
      <c r="D29" s="36">
        <f t="shared" si="53"/>
        <v>-2366410.5699999998</v>
      </c>
      <c r="E29" s="36">
        <f t="shared" si="53"/>
        <v>-2562900.2599999998</v>
      </c>
      <c r="F29" s="36">
        <f t="shared" si="53"/>
        <v>-1960347.0599999998</v>
      </c>
      <c r="G29" s="36">
        <f t="shared" si="53"/>
        <v>-3002560.2899999954</v>
      </c>
      <c r="H29" s="36">
        <f t="shared" si="53"/>
        <v>-6779880.7899999907</v>
      </c>
      <c r="I29" s="36">
        <f t="shared" si="53"/>
        <v>-3282188.9499999946</v>
      </c>
      <c r="J29" s="36">
        <f t="shared" si="53"/>
        <v>-4767471.6400000062</v>
      </c>
      <c r="K29" s="36">
        <f t="shared" si="0"/>
        <v>-2305371.83</v>
      </c>
      <c r="L29" s="36">
        <f t="shared" si="1"/>
        <v>-3620424.7800000007</v>
      </c>
      <c r="M29" s="36">
        <f t="shared" si="2"/>
        <v>-3800748.68</v>
      </c>
      <c r="N29" s="36">
        <f>N27-N28</f>
        <v>-261940.38</v>
      </c>
      <c r="O29" s="36">
        <f t="shared" ref="O29:Y29" si="54">O27-O28</f>
        <v>-90297.360000000044</v>
      </c>
      <c r="P29" s="36">
        <f t="shared" si="54"/>
        <v>-313837.02000000014</v>
      </c>
      <c r="Q29" s="36">
        <f t="shared" si="54"/>
        <v>-206836.18000000005</v>
      </c>
      <c r="R29" s="36">
        <f t="shared" si="54"/>
        <v>-290818.92999999976</v>
      </c>
      <c r="S29" s="36">
        <f t="shared" si="54"/>
        <v>-402709.70000000013</v>
      </c>
      <c r="T29" s="36">
        <f t="shared" si="54"/>
        <v>-151011.21999999991</v>
      </c>
      <c r="U29" s="36">
        <f t="shared" si="54"/>
        <v>-150315.83000000002</v>
      </c>
      <c r="V29" s="36">
        <f t="shared" si="54"/>
        <v>-46792.75</v>
      </c>
      <c r="W29" s="36">
        <f t="shared" si="54"/>
        <v>-66017.949999999983</v>
      </c>
      <c r="X29" s="36">
        <f t="shared" si="54"/>
        <v>-82821.790000000008</v>
      </c>
      <c r="Y29" s="36">
        <f t="shared" si="54"/>
        <v>-241972.71999999997</v>
      </c>
      <c r="Z29" s="36">
        <v>-409305.49000000005</v>
      </c>
      <c r="AA29" s="36">
        <v>-126949.02</v>
      </c>
      <c r="AB29" s="36">
        <v>-57958.020000000004</v>
      </c>
      <c r="AC29" s="36">
        <v>-338856.88000000018</v>
      </c>
      <c r="AD29" s="36">
        <v>-93070.190000000031</v>
      </c>
      <c r="AE29" s="36">
        <v>-13506.750000000002</v>
      </c>
      <c r="AF29" s="36">
        <v>-435632.95</v>
      </c>
      <c r="AG29" s="36">
        <v>-229852.22</v>
      </c>
      <c r="AH29" s="36">
        <v>-853979.61999999988</v>
      </c>
      <c r="AI29" s="36">
        <v>-280744.13999999996</v>
      </c>
      <c r="AJ29" s="36">
        <v>-504438.99000000005</v>
      </c>
      <c r="AK29" s="36">
        <v>-276130.51000000007</v>
      </c>
      <c r="AL29" s="36">
        <v>-2166920.09</v>
      </c>
      <c r="AM29" s="36">
        <v>-101757.39</v>
      </c>
      <c r="AN29" s="36">
        <v>-43847.51</v>
      </c>
      <c r="AO29" s="36">
        <v>-282592.24000000005</v>
      </c>
      <c r="AP29" s="36">
        <v>-251285.57000000004</v>
      </c>
      <c r="AQ29" s="36">
        <v>-235733.26</v>
      </c>
      <c r="AR29" s="36">
        <v>0</v>
      </c>
      <c r="AS29" s="36">
        <v>0</v>
      </c>
      <c r="AT29" s="36">
        <v>0</v>
      </c>
      <c r="AU29" s="43">
        <f t="shared" ref="AU29" si="55">AU27-AU28</f>
        <v>-353448.10000000003</v>
      </c>
      <c r="AV29" s="43">
        <f t="shared" ref="AV29" si="56">AV27-AV28</f>
        <v>-192</v>
      </c>
      <c r="AW29" s="43">
        <f t="shared" ref="AW29" si="57">AW27-AW28</f>
        <v>-364972.52000000031</v>
      </c>
    </row>
    <row r="30" spans="1:49" s="48" customFormat="1" x14ac:dyDescent="0.2">
      <c r="A30" s="73" t="s">
        <v>146</v>
      </c>
      <c r="B30" s="42" t="s">
        <v>74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f t="shared" si="0"/>
        <v>0</v>
      </c>
      <c r="L30" s="51">
        <f t="shared" si="1"/>
        <v>0</v>
      </c>
      <c r="M30" s="51">
        <f t="shared" si="2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39">
        <v>0</v>
      </c>
      <c r="AV30" s="39">
        <v>0</v>
      </c>
      <c r="AW30" s="39">
        <v>0</v>
      </c>
    </row>
    <row r="31" spans="1:49" s="48" customFormat="1" x14ac:dyDescent="0.2">
      <c r="A31" s="73"/>
      <c r="B31" s="42" t="s">
        <v>75</v>
      </c>
      <c r="C31" s="51">
        <v>3901750.9430000004</v>
      </c>
      <c r="D31" s="51">
        <v>3748142.6400000006</v>
      </c>
      <c r="E31" s="51">
        <v>3613295.27</v>
      </c>
      <c r="F31" s="51">
        <v>2245394.86</v>
      </c>
      <c r="G31" s="51">
        <v>2554134.939999999</v>
      </c>
      <c r="H31" s="51">
        <v>2272955.6999999993</v>
      </c>
      <c r="I31" s="51">
        <v>731825.9700000002</v>
      </c>
      <c r="J31" s="51">
        <v>340532.37000000011</v>
      </c>
      <c r="K31" s="51">
        <f t="shared" si="0"/>
        <v>1505168.65</v>
      </c>
      <c r="L31" s="51">
        <f t="shared" si="1"/>
        <v>4636301.1999999993</v>
      </c>
      <c r="M31" s="51">
        <f t="shared" si="2"/>
        <v>1855385.13</v>
      </c>
      <c r="N31" s="51">
        <v>106799.22</v>
      </c>
      <c r="O31" s="51">
        <v>64237.5</v>
      </c>
      <c r="P31" s="51">
        <v>24839.8</v>
      </c>
      <c r="Q31" s="51">
        <v>127502.14</v>
      </c>
      <c r="R31" s="51">
        <v>105567.06</v>
      </c>
      <c r="S31" s="51">
        <v>7147.46</v>
      </c>
      <c r="T31" s="51">
        <v>95594.8</v>
      </c>
      <c r="U31" s="51">
        <v>11355.369999999999</v>
      </c>
      <c r="V31" s="51">
        <v>64974.63</v>
      </c>
      <c r="W31" s="51">
        <v>144736.12</v>
      </c>
      <c r="X31" s="51">
        <v>22651.9</v>
      </c>
      <c r="Y31" s="51">
        <v>729762.65</v>
      </c>
      <c r="Z31" s="51">
        <v>704470.96000000008</v>
      </c>
      <c r="AA31" s="51">
        <v>71285.83</v>
      </c>
      <c r="AB31" s="51">
        <v>580471.85</v>
      </c>
      <c r="AC31" s="51">
        <v>53272.039999999994</v>
      </c>
      <c r="AD31" s="51">
        <v>583174.48</v>
      </c>
      <c r="AE31" s="51">
        <v>34288.99</v>
      </c>
      <c r="AF31" s="51">
        <v>5746.96</v>
      </c>
      <c r="AG31" s="51">
        <v>632669.89</v>
      </c>
      <c r="AH31" s="51">
        <v>673365.76999999979</v>
      </c>
      <c r="AI31" s="51">
        <v>697662.96</v>
      </c>
      <c r="AJ31" s="51">
        <v>599891.47</v>
      </c>
      <c r="AK31" s="51">
        <v>0</v>
      </c>
      <c r="AL31" s="51">
        <v>777752.01</v>
      </c>
      <c r="AM31" s="51">
        <v>0</v>
      </c>
      <c r="AN31" s="51">
        <v>0</v>
      </c>
      <c r="AO31" s="51">
        <v>591935.41</v>
      </c>
      <c r="AP31" s="51">
        <v>442758.14</v>
      </c>
      <c r="AQ31" s="51">
        <v>21921.65</v>
      </c>
      <c r="AR31" s="51">
        <v>0</v>
      </c>
      <c r="AS31" s="51">
        <v>0</v>
      </c>
      <c r="AT31" s="34">
        <v>2836.27</v>
      </c>
      <c r="AU31" s="39">
        <v>0</v>
      </c>
      <c r="AV31" s="39">
        <v>0</v>
      </c>
      <c r="AW31" s="164">
        <v>18181.650000000001</v>
      </c>
    </row>
    <row r="32" spans="1:49" s="48" customFormat="1" x14ac:dyDescent="0.2">
      <c r="A32" s="73"/>
      <c r="B32" s="42" t="s">
        <v>104</v>
      </c>
      <c r="C32" s="36">
        <f t="shared" ref="C32:J32" si="58">C30-C31</f>
        <v>-3901750.9430000004</v>
      </c>
      <c r="D32" s="36">
        <f t="shared" si="58"/>
        <v>-3748142.6400000006</v>
      </c>
      <c r="E32" s="36">
        <f t="shared" si="58"/>
        <v>-3613295.27</v>
      </c>
      <c r="F32" s="36">
        <f t="shared" si="58"/>
        <v>-2245394.86</v>
      </c>
      <c r="G32" s="36">
        <f t="shared" si="58"/>
        <v>-2554134.939999999</v>
      </c>
      <c r="H32" s="36">
        <f t="shared" si="58"/>
        <v>-2272955.6999999993</v>
      </c>
      <c r="I32" s="36">
        <f t="shared" si="58"/>
        <v>-731825.9700000002</v>
      </c>
      <c r="J32" s="36">
        <f t="shared" si="58"/>
        <v>-340532.37000000011</v>
      </c>
      <c r="K32" s="36">
        <f t="shared" si="0"/>
        <v>-1505168.65</v>
      </c>
      <c r="L32" s="36">
        <f t="shared" si="1"/>
        <v>-4636301.1999999993</v>
      </c>
      <c r="M32" s="36">
        <f t="shared" si="2"/>
        <v>-1855385.13</v>
      </c>
      <c r="N32" s="36">
        <f>N30-N31</f>
        <v>-106799.22</v>
      </c>
      <c r="O32" s="36">
        <f t="shared" ref="O32:Y32" si="59">O30-O31</f>
        <v>-64237.5</v>
      </c>
      <c r="P32" s="36">
        <f t="shared" si="59"/>
        <v>-24839.8</v>
      </c>
      <c r="Q32" s="36">
        <f t="shared" si="59"/>
        <v>-127502.14</v>
      </c>
      <c r="R32" s="36">
        <f t="shared" si="59"/>
        <v>-105567.06</v>
      </c>
      <c r="S32" s="36">
        <f t="shared" si="59"/>
        <v>-7147.46</v>
      </c>
      <c r="T32" s="36">
        <f t="shared" si="59"/>
        <v>-95594.8</v>
      </c>
      <c r="U32" s="36">
        <f t="shared" si="59"/>
        <v>-11355.369999999999</v>
      </c>
      <c r="V32" s="36">
        <f t="shared" si="59"/>
        <v>-64974.63</v>
      </c>
      <c r="W32" s="36">
        <f t="shared" si="59"/>
        <v>-144736.12</v>
      </c>
      <c r="X32" s="36">
        <f t="shared" si="59"/>
        <v>-22651.9</v>
      </c>
      <c r="Y32" s="36">
        <f t="shared" si="59"/>
        <v>-729762.65</v>
      </c>
      <c r="Z32" s="36">
        <v>-704470.96000000008</v>
      </c>
      <c r="AA32" s="36">
        <v>-71285.83</v>
      </c>
      <c r="AB32" s="36">
        <v>-580471.85</v>
      </c>
      <c r="AC32" s="36">
        <v>-53272.039999999994</v>
      </c>
      <c r="AD32" s="36">
        <v>-583174.48</v>
      </c>
      <c r="AE32" s="36">
        <v>-34288.99</v>
      </c>
      <c r="AF32" s="36">
        <v>-5746.96</v>
      </c>
      <c r="AG32" s="36">
        <v>-632669.89</v>
      </c>
      <c r="AH32" s="36">
        <v>-673365.76999999979</v>
      </c>
      <c r="AI32" s="36">
        <v>-697662.96</v>
      </c>
      <c r="AJ32" s="36">
        <v>-599891.47</v>
      </c>
      <c r="AK32" s="36">
        <v>0</v>
      </c>
      <c r="AL32" s="36">
        <v>-777752.01</v>
      </c>
      <c r="AM32" s="36">
        <v>0</v>
      </c>
      <c r="AN32" s="36">
        <v>0</v>
      </c>
      <c r="AO32" s="36">
        <v>-591935.41</v>
      </c>
      <c r="AP32" s="36">
        <v>-442758.14</v>
      </c>
      <c r="AQ32" s="36">
        <v>-21921.65</v>
      </c>
      <c r="AR32" s="36">
        <v>0</v>
      </c>
      <c r="AS32" s="36">
        <v>0</v>
      </c>
      <c r="AT32" s="43">
        <f t="shared" ref="AT32" si="60">AT30-AT31</f>
        <v>-2836.27</v>
      </c>
      <c r="AU32" s="43">
        <f t="shared" ref="AU32" si="61">AU30-AU31</f>
        <v>0</v>
      </c>
      <c r="AV32" s="43">
        <f t="shared" ref="AV32" si="62">AV30-AV31</f>
        <v>0</v>
      </c>
      <c r="AW32" s="43">
        <f t="shared" ref="AW32" si="63">AW30-AW31</f>
        <v>-18181.650000000001</v>
      </c>
    </row>
    <row r="33" spans="1:49" s="48" customFormat="1" x14ac:dyDescent="0.2">
      <c r="A33" s="73" t="s">
        <v>147</v>
      </c>
      <c r="B33" s="42" t="s">
        <v>74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f t="shared" si="0"/>
        <v>0</v>
      </c>
      <c r="L33" s="51">
        <f t="shared" si="1"/>
        <v>0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39">
        <v>0</v>
      </c>
      <c r="AV33" s="39">
        <v>0</v>
      </c>
      <c r="AW33" s="39">
        <v>0</v>
      </c>
    </row>
    <row r="34" spans="1:49" s="48" customFormat="1" x14ac:dyDescent="0.2">
      <c r="A34" s="73"/>
      <c r="B34" s="42" t="s">
        <v>75</v>
      </c>
      <c r="C34" s="51">
        <v>253188.98</v>
      </c>
      <c r="D34" s="51">
        <v>277613.68</v>
      </c>
      <c r="E34" s="51">
        <v>519062.41000000038</v>
      </c>
      <c r="F34" s="51">
        <v>377289.0199999999</v>
      </c>
      <c r="G34" s="51">
        <v>353132.89999999973</v>
      </c>
      <c r="H34" s="51">
        <v>597246.16999999969</v>
      </c>
      <c r="I34" s="51">
        <v>248345.69000000012</v>
      </c>
      <c r="J34" s="51">
        <v>111957.93000000004</v>
      </c>
      <c r="K34" s="51">
        <f t="shared" si="0"/>
        <v>152640.60999999999</v>
      </c>
      <c r="L34" s="51">
        <f t="shared" si="1"/>
        <v>151034.10999999999</v>
      </c>
      <c r="M34" s="51">
        <f t="shared" si="2"/>
        <v>31142.25</v>
      </c>
      <c r="N34" s="51">
        <v>33370.300000000003</v>
      </c>
      <c r="O34" s="51">
        <v>7914.4299999999994</v>
      </c>
      <c r="P34" s="51">
        <v>4762.25</v>
      </c>
      <c r="Q34" s="51">
        <v>34178.06</v>
      </c>
      <c r="R34" s="51">
        <v>11869.21</v>
      </c>
      <c r="S34" s="51">
        <v>0</v>
      </c>
      <c r="T34" s="51">
        <v>17172.439999999999</v>
      </c>
      <c r="U34" s="51">
        <v>17532.060000000001</v>
      </c>
      <c r="V34" s="51">
        <v>2648.9300000000003</v>
      </c>
      <c r="W34" s="51">
        <v>19537.620000000003</v>
      </c>
      <c r="X34" s="51">
        <v>1715.56</v>
      </c>
      <c r="Y34" s="51">
        <v>1939.75</v>
      </c>
      <c r="Z34" s="51">
        <v>0</v>
      </c>
      <c r="AA34" s="51">
        <v>18248.699999999997</v>
      </c>
      <c r="AB34" s="51">
        <v>1900.04</v>
      </c>
      <c r="AC34" s="51">
        <v>6454.17</v>
      </c>
      <c r="AD34" s="51">
        <v>22943.760000000002</v>
      </c>
      <c r="AE34" s="51">
        <v>17532.03</v>
      </c>
      <c r="AF34" s="51">
        <v>1128.19</v>
      </c>
      <c r="AG34" s="51">
        <v>71165.420000000013</v>
      </c>
      <c r="AH34" s="51">
        <v>569.66</v>
      </c>
      <c r="AI34" s="51">
        <v>1850.3</v>
      </c>
      <c r="AJ34" s="51">
        <v>985.77</v>
      </c>
      <c r="AK34" s="51">
        <v>8256.07</v>
      </c>
      <c r="AL34" s="51">
        <v>18862.18</v>
      </c>
      <c r="AM34" s="51">
        <v>5633.07</v>
      </c>
      <c r="AN34" s="51">
        <v>0</v>
      </c>
      <c r="AO34" s="51">
        <v>0</v>
      </c>
      <c r="AP34" s="51">
        <v>0</v>
      </c>
      <c r="AQ34" s="51">
        <v>0</v>
      </c>
      <c r="AR34" s="34">
        <v>613.4</v>
      </c>
      <c r="AS34" s="34">
        <v>2305.27</v>
      </c>
      <c r="AT34" s="34">
        <v>502.54999999999995</v>
      </c>
      <c r="AU34" s="39">
        <v>0</v>
      </c>
      <c r="AV34" s="39">
        <v>0</v>
      </c>
      <c r="AW34" s="164">
        <v>3225.78</v>
      </c>
    </row>
    <row r="35" spans="1:49" s="48" customFormat="1" x14ac:dyDescent="0.2">
      <c r="A35" s="73"/>
      <c r="B35" s="42" t="s">
        <v>104</v>
      </c>
      <c r="C35" s="36">
        <f t="shared" ref="C35:J35" si="64">C33-C34</f>
        <v>-253188.98</v>
      </c>
      <c r="D35" s="36">
        <f t="shared" si="64"/>
        <v>-277613.68</v>
      </c>
      <c r="E35" s="36">
        <f t="shared" si="64"/>
        <v>-519062.41000000038</v>
      </c>
      <c r="F35" s="36">
        <f t="shared" si="64"/>
        <v>-377289.0199999999</v>
      </c>
      <c r="G35" s="36">
        <f t="shared" si="64"/>
        <v>-353132.89999999973</v>
      </c>
      <c r="H35" s="36">
        <f t="shared" si="64"/>
        <v>-597246.16999999969</v>
      </c>
      <c r="I35" s="36">
        <f t="shared" si="64"/>
        <v>-248345.69000000012</v>
      </c>
      <c r="J35" s="36">
        <f t="shared" si="64"/>
        <v>-111957.93000000004</v>
      </c>
      <c r="K35" s="36">
        <f t="shared" si="0"/>
        <v>-152640.60999999999</v>
      </c>
      <c r="L35" s="36">
        <f t="shared" si="1"/>
        <v>-151034.10999999999</v>
      </c>
      <c r="M35" s="36">
        <f t="shared" si="2"/>
        <v>-31142.25</v>
      </c>
      <c r="N35" s="36">
        <f>N33-N34</f>
        <v>-33370.300000000003</v>
      </c>
      <c r="O35" s="36">
        <f t="shared" ref="O35:Y35" si="65">O33-O34</f>
        <v>-7914.4299999999994</v>
      </c>
      <c r="P35" s="36">
        <f t="shared" si="65"/>
        <v>-4762.25</v>
      </c>
      <c r="Q35" s="36">
        <f t="shared" si="65"/>
        <v>-34178.06</v>
      </c>
      <c r="R35" s="36">
        <f t="shared" si="65"/>
        <v>-11869.21</v>
      </c>
      <c r="S35" s="36">
        <f t="shared" si="65"/>
        <v>0</v>
      </c>
      <c r="T35" s="36">
        <f t="shared" si="65"/>
        <v>-17172.439999999999</v>
      </c>
      <c r="U35" s="36">
        <f t="shared" si="65"/>
        <v>-17532.060000000001</v>
      </c>
      <c r="V35" s="36">
        <f t="shared" si="65"/>
        <v>-2648.9300000000003</v>
      </c>
      <c r="W35" s="36">
        <f t="shared" si="65"/>
        <v>-19537.620000000003</v>
      </c>
      <c r="X35" s="36">
        <f t="shared" si="65"/>
        <v>-1715.56</v>
      </c>
      <c r="Y35" s="36">
        <f t="shared" si="65"/>
        <v>-1939.75</v>
      </c>
      <c r="Z35" s="36">
        <v>0</v>
      </c>
      <c r="AA35" s="36">
        <v>-18248.699999999997</v>
      </c>
      <c r="AB35" s="36">
        <v>-1900.04</v>
      </c>
      <c r="AC35" s="36">
        <v>-6454.17</v>
      </c>
      <c r="AD35" s="36">
        <v>-22943.760000000002</v>
      </c>
      <c r="AE35" s="36">
        <v>-17532.03</v>
      </c>
      <c r="AF35" s="36">
        <v>-1128.19</v>
      </c>
      <c r="AG35" s="36">
        <v>-71165.420000000013</v>
      </c>
      <c r="AH35" s="36">
        <v>-569.66</v>
      </c>
      <c r="AI35" s="36">
        <v>-1850.3</v>
      </c>
      <c r="AJ35" s="36">
        <v>-985.77</v>
      </c>
      <c r="AK35" s="36">
        <v>-8256.07</v>
      </c>
      <c r="AL35" s="36">
        <v>-18862.18</v>
      </c>
      <c r="AM35" s="36">
        <v>-5633.07</v>
      </c>
      <c r="AN35" s="36">
        <v>0</v>
      </c>
      <c r="AO35" s="36">
        <v>0</v>
      </c>
      <c r="AP35" s="36">
        <v>0</v>
      </c>
      <c r="AQ35" s="36">
        <v>0</v>
      </c>
      <c r="AR35" s="43">
        <f t="shared" ref="AR35" si="66">AR33-AR34</f>
        <v>-613.4</v>
      </c>
      <c r="AS35" s="43">
        <f t="shared" ref="AS35" si="67">AS33-AS34</f>
        <v>-2305.27</v>
      </c>
      <c r="AT35" s="43">
        <f t="shared" ref="AT35" si="68">AT33-AT34</f>
        <v>-502.54999999999995</v>
      </c>
      <c r="AU35" s="43">
        <f t="shared" ref="AU35" si="69">AU33-AU34</f>
        <v>0</v>
      </c>
      <c r="AV35" s="43">
        <f t="shared" ref="AV35" si="70">AV33-AV34</f>
        <v>0</v>
      </c>
      <c r="AW35" s="43">
        <f t="shared" ref="AW35" si="71">AW33-AW34</f>
        <v>-3225.78</v>
      </c>
    </row>
    <row r="36" spans="1:49" s="48" customFormat="1" x14ac:dyDescent="0.2">
      <c r="A36" s="73" t="s">
        <v>188</v>
      </c>
      <c r="B36" s="42" t="s">
        <v>74</v>
      </c>
      <c r="C36" s="51">
        <v>30248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f t="shared" si="0"/>
        <v>0</v>
      </c>
      <c r="L36" s="51">
        <f t="shared" si="1"/>
        <v>450</v>
      </c>
      <c r="M36" s="51">
        <f t="shared" si="2"/>
        <v>150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450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34">
        <v>150</v>
      </c>
      <c r="AS36" s="34">
        <v>0</v>
      </c>
      <c r="AT36" s="34">
        <v>0</v>
      </c>
      <c r="AU36" s="39">
        <v>0</v>
      </c>
      <c r="AV36" s="39">
        <v>0</v>
      </c>
      <c r="AW36" s="39">
        <v>0</v>
      </c>
    </row>
    <row r="37" spans="1:49" s="48" customFormat="1" x14ac:dyDescent="0.2">
      <c r="A37" s="73"/>
      <c r="B37" s="42" t="s">
        <v>75</v>
      </c>
      <c r="C37" s="51">
        <v>1750552.6699999995</v>
      </c>
      <c r="D37" s="51">
        <v>69281.7</v>
      </c>
      <c r="E37" s="51">
        <v>368520.18000000017</v>
      </c>
      <c r="F37" s="51">
        <v>12027.580000000002</v>
      </c>
      <c r="G37" s="51">
        <v>148837.84999999995</v>
      </c>
      <c r="H37" s="51">
        <v>242112.41999999998</v>
      </c>
      <c r="I37" s="51">
        <v>464187.39000000019</v>
      </c>
      <c r="J37" s="51">
        <v>180179.36000000019</v>
      </c>
      <c r="K37" s="51">
        <f t="shared" si="0"/>
        <v>355442.01999999996</v>
      </c>
      <c r="L37" s="51">
        <f t="shared" si="1"/>
        <v>127708.15</v>
      </c>
      <c r="M37" s="51">
        <f t="shared" si="2"/>
        <v>694210.92999999982</v>
      </c>
      <c r="N37" s="51">
        <v>0</v>
      </c>
      <c r="O37" s="51">
        <v>0</v>
      </c>
      <c r="P37" s="51">
        <v>225955.09999999998</v>
      </c>
      <c r="Q37" s="51">
        <v>0</v>
      </c>
      <c r="R37" s="51">
        <v>10616.78</v>
      </c>
      <c r="S37" s="51">
        <v>3372.6499999999996</v>
      </c>
      <c r="T37" s="51">
        <v>0</v>
      </c>
      <c r="U37" s="51">
        <v>0</v>
      </c>
      <c r="V37" s="51">
        <v>100774.61</v>
      </c>
      <c r="W37" s="51">
        <v>9650.34</v>
      </c>
      <c r="X37" s="51">
        <v>5072.54</v>
      </c>
      <c r="Y37" s="51">
        <v>0</v>
      </c>
      <c r="Z37" s="51">
        <v>1944.8300000000002</v>
      </c>
      <c r="AA37" s="51">
        <v>0</v>
      </c>
      <c r="AB37" s="51">
        <v>2600.44</v>
      </c>
      <c r="AC37" s="51">
        <v>84657.68</v>
      </c>
      <c r="AD37" s="51">
        <v>3444.34</v>
      </c>
      <c r="AE37" s="51">
        <v>28054.979999999996</v>
      </c>
      <c r="AF37" s="51">
        <v>979.31000000000006</v>
      </c>
      <c r="AG37" s="51">
        <v>0</v>
      </c>
      <c r="AH37" s="51">
        <v>0</v>
      </c>
      <c r="AI37" s="51">
        <v>0</v>
      </c>
      <c r="AJ37" s="51">
        <v>6026.57</v>
      </c>
      <c r="AK37" s="51">
        <v>0</v>
      </c>
      <c r="AL37" s="51">
        <v>108405.56</v>
      </c>
      <c r="AM37" s="51">
        <v>0</v>
      </c>
      <c r="AN37" s="51">
        <v>0</v>
      </c>
      <c r="AO37" s="51">
        <v>0</v>
      </c>
      <c r="AP37" s="51">
        <v>567.67999999999995</v>
      </c>
      <c r="AQ37" s="51">
        <v>0</v>
      </c>
      <c r="AR37" s="34">
        <v>393717.40999999992</v>
      </c>
      <c r="AS37" s="34">
        <v>82096.569999999992</v>
      </c>
      <c r="AT37" s="34">
        <v>109423.71</v>
      </c>
      <c r="AU37" s="39">
        <v>0</v>
      </c>
      <c r="AV37" s="39">
        <v>0</v>
      </c>
      <c r="AW37" s="39">
        <v>0</v>
      </c>
    </row>
    <row r="38" spans="1:49" s="48" customFormat="1" x14ac:dyDescent="0.2">
      <c r="A38" s="73"/>
      <c r="B38" s="42" t="s">
        <v>104</v>
      </c>
      <c r="C38" s="36">
        <f t="shared" ref="C38:J38" si="72">C36-C37</f>
        <v>-1720304.6699999995</v>
      </c>
      <c r="D38" s="36">
        <f t="shared" si="72"/>
        <v>-69281.7</v>
      </c>
      <c r="E38" s="36">
        <f t="shared" si="72"/>
        <v>-368520.18000000017</v>
      </c>
      <c r="F38" s="36">
        <f t="shared" si="72"/>
        <v>-12027.580000000002</v>
      </c>
      <c r="G38" s="36">
        <f t="shared" si="72"/>
        <v>-148837.84999999995</v>
      </c>
      <c r="H38" s="36">
        <f t="shared" si="72"/>
        <v>-242112.41999999998</v>
      </c>
      <c r="I38" s="36">
        <f t="shared" si="72"/>
        <v>-464187.39000000019</v>
      </c>
      <c r="J38" s="36">
        <f t="shared" si="72"/>
        <v>-180179.36000000019</v>
      </c>
      <c r="K38" s="36">
        <f t="shared" si="0"/>
        <v>-355442.01999999996</v>
      </c>
      <c r="L38" s="36">
        <f t="shared" si="1"/>
        <v>-127258.15</v>
      </c>
      <c r="M38" s="36">
        <f t="shared" si="2"/>
        <v>-694060.92999999982</v>
      </c>
      <c r="N38" s="36">
        <f>N36-N37</f>
        <v>0</v>
      </c>
      <c r="O38" s="36">
        <f t="shared" ref="O38:Y38" si="73">O36-O37</f>
        <v>0</v>
      </c>
      <c r="P38" s="36">
        <f t="shared" si="73"/>
        <v>-225955.09999999998</v>
      </c>
      <c r="Q38" s="36">
        <f t="shared" si="73"/>
        <v>0</v>
      </c>
      <c r="R38" s="36">
        <f t="shared" si="73"/>
        <v>-10616.78</v>
      </c>
      <c r="S38" s="36">
        <f t="shared" si="73"/>
        <v>-3372.6499999999996</v>
      </c>
      <c r="T38" s="36">
        <f t="shared" si="73"/>
        <v>0</v>
      </c>
      <c r="U38" s="36">
        <f t="shared" si="73"/>
        <v>0</v>
      </c>
      <c r="V38" s="36">
        <f t="shared" si="73"/>
        <v>-100774.61</v>
      </c>
      <c r="W38" s="36">
        <f t="shared" si="73"/>
        <v>-9650.34</v>
      </c>
      <c r="X38" s="36">
        <f t="shared" si="73"/>
        <v>-5072.54</v>
      </c>
      <c r="Y38" s="36">
        <f t="shared" si="73"/>
        <v>0</v>
      </c>
      <c r="Z38" s="36">
        <v>-1944.8300000000002</v>
      </c>
      <c r="AA38" s="36">
        <v>0</v>
      </c>
      <c r="AB38" s="36">
        <v>-2600.44</v>
      </c>
      <c r="AC38" s="36">
        <v>-84657.68</v>
      </c>
      <c r="AD38" s="36">
        <v>-3444.34</v>
      </c>
      <c r="AE38" s="36">
        <v>-28054.979999999996</v>
      </c>
      <c r="AF38" s="36">
        <v>-979.31000000000006</v>
      </c>
      <c r="AG38" s="36">
        <v>0</v>
      </c>
      <c r="AH38" s="36">
        <v>0</v>
      </c>
      <c r="AI38" s="36">
        <v>0</v>
      </c>
      <c r="AJ38" s="36">
        <v>-5576.57</v>
      </c>
      <c r="AK38" s="36">
        <v>0</v>
      </c>
      <c r="AL38" s="36">
        <v>-108405.56</v>
      </c>
      <c r="AM38" s="36">
        <v>0</v>
      </c>
      <c r="AN38" s="36">
        <v>0</v>
      </c>
      <c r="AO38" s="36">
        <v>0</v>
      </c>
      <c r="AP38" s="36">
        <v>-567.67999999999995</v>
      </c>
      <c r="AQ38" s="36">
        <v>0</v>
      </c>
      <c r="AR38" s="43">
        <f t="shared" ref="AR38" si="74">AR36-AR37</f>
        <v>-393567.40999999992</v>
      </c>
      <c r="AS38" s="43">
        <f t="shared" ref="AS38" si="75">AS36-AS37</f>
        <v>-82096.569999999992</v>
      </c>
      <c r="AT38" s="43">
        <f t="shared" ref="AT38" si="76">AT36-AT37</f>
        <v>-109423.71</v>
      </c>
      <c r="AU38" s="43">
        <f t="shared" ref="AU38" si="77">AU36-AU37</f>
        <v>0</v>
      </c>
      <c r="AV38" s="43">
        <f t="shared" ref="AV38" si="78">AV36-AV37</f>
        <v>0</v>
      </c>
      <c r="AW38" s="43">
        <f t="shared" ref="AW38" si="79">AW36-AW37</f>
        <v>0</v>
      </c>
    </row>
    <row r="39" spans="1:49" s="48" customFormat="1" ht="30" customHeight="1" x14ac:dyDescent="0.2">
      <c r="A39" s="73" t="s">
        <v>148</v>
      </c>
      <c r="B39" s="42" t="s">
        <v>74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f t="shared" si="0"/>
        <v>0</v>
      </c>
      <c r="L39" s="51">
        <f t="shared" si="1"/>
        <v>0</v>
      </c>
      <c r="M39" s="51">
        <f t="shared" si="2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9">
        <v>0</v>
      </c>
      <c r="AV39" s="39">
        <v>0</v>
      </c>
      <c r="AW39" s="39">
        <v>0</v>
      </c>
    </row>
    <row r="40" spans="1:49" s="48" customFormat="1" x14ac:dyDescent="0.2">
      <c r="A40" s="73"/>
      <c r="B40" s="42" t="s">
        <v>75</v>
      </c>
      <c r="C40" s="51">
        <v>519747.04</v>
      </c>
      <c r="D40" s="51">
        <v>617959.74999999977</v>
      </c>
      <c r="E40" s="51">
        <v>587897.68999999983</v>
      </c>
      <c r="F40" s="51">
        <v>621600.29000000027</v>
      </c>
      <c r="G40" s="51">
        <v>1063624.1799999997</v>
      </c>
      <c r="H40" s="51">
        <v>1282803.4100000006</v>
      </c>
      <c r="I40" s="51">
        <v>1054460.6299999992</v>
      </c>
      <c r="J40" s="51">
        <v>1620918.1999999995</v>
      </c>
      <c r="K40" s="51">
        <f t="shared" si="0"/>
        <v>851460.99199999985</v>
      </c>
      <c r="L40" s="51">
        <f t="shared" si="1"/>
        <v>1156304.92</v>
      </c>
      <c r="M40" s="51">
        <f t="shared" si="2"/>
        <v>1187628.7900000003</v>
      </c>
      <c r="N40" s="51">
        <v>90310.409999999989</v>
      </c>
      <c r="O40" s="51">
        <v>58484.9</v>
      </c>
      <c r="P40" s="51">
        <v>132462.872</v>
      </c>
      <c r="Q40" s="51">
        <v>30752.720000000001</v>
      </c>
      <c r="R40" s="51">
        <v>58721.84</v>
      </c>
      <c r="S40" s="51">
        <v>43234.36</v>
      </c>
      <c r="T40" s="51">
        <v>15236.48</v>
      </c>
      <c r="U40" s="51">
        <v>81484</v>
      </c>
      <c r="V40" s="51">
        <v>22732.190000000002</v>
      </c>
      <c r="W40" s="51">
        <v>81842.00999999998</v>
      </c>
      <c r="X40" s="51">
        <v>53185.710000000006</v>
      </c>
      <c r="Y40" s="51">
        <v>183013.5</v>
      </c>
      <c r="Z40" s="51">
        <v>31370.44</v>
      </c>
      <c r="AA40" s="51">
        <v>114417.1</v>
      </c>
      <c r="AB40" s="51">
        <v>126854.59</v>
      </c>
      <c r="AC40" s="51">
        <v>58305.91</v>
      </c>
      <c r="AD40" s="51">
        <v>34911.54</v>
      </c>
      <c r="AE40" s="51">
        <v>61844.290000000008</v>
      </c>
      <c r="AF40" s="51">
        <v>38223.4</v>
      </c>
      <c r="AG40" s="51">
        <v>91098.75</v>
      </c>
      <c r="AH40" s="51">
        <v>158610.14000000001</v>
      </c>
      <c r="AI40" s="51">
        <v>243663.17000000007</v>
      </c>
      <c r="AJ40" s="51">
        <v>4189.3500000000004</v>
      </c>
      <c r="AK40" s="51">
        <v>192816.24</v>
      </c>
      <c r="AL40" s="51">
        <v>197.91</v>
      </c>
      <c r="AM40" s="51">
        <v>222342.69999999998</v>
      </c>
      <c r="AN40" s="34">
        <v>0</v>
      </c>
      <c r="AO40" s="51">
        <v>48642.5</v>
      </c>
      <c r="AP40" s="51">
        <v>198775.28000000003</v>
      </c>
      <c r="AQ40" s="51">
        <v>93921.430000000008</v>
      </c>
      <c r="AR40" s="34">
        <v>114584.66</v>
      </c>
      <c r="AS40" s="34">
        <v>0</v>
      </c>
      <c r="AT40" s="34">
        <v>82282.680000000008</v>
      </c>
      <c r="AU40" s="34">
        <v>163106.82000000004</v>
      </c>
      <c r="AV40" s="39">
        <v>0</v>
      </c>
      <c r="AW40" s="164">
        <v>263774.81</v>
      </c>
    </row>
    <row r="41" spans="1:49" s="48" customFormat="1" x14ac:dyDescent="0.2">
      <c r="A41" s="73"/>
      <c r="B41" s="42" t="s">
        <v>104</v>
      </c>
      <c r="C41" s="36">
        <f t="shared" ref="C41:J41" si="80">C39-C40</f>
        <v>-519747.04</v>
      </c>
      <c r="D41" s="36">
        <f t="shared" si="80"/>
        <v>-617959.74999999977</v>
      </c>
      <c r="E41" s="36">
        <f t="shared" si="80"/>
        <v>-587897.68999999983</v>
      </c>
      <c r="F41" s="36">
        <f t="shared" si="80"/>
        <v>-621600.29000000027</v>
      </c>
      <c r="G41" s="36">
        <f t="shared" si="80"/>
        <v>-1063624.1799999997</v>
      </c>
      <c r="H41" s="36">
        <f t="shared" si="80"/>
        <v>-1282803.4100000006</v>
      </c>
      <c r="I41" s="36">
        <f t="shared" si="80"/>
        <v>-1054460.6299999992</v>
      </c>
      <c r="J41" s="36">
        <f t="shared" si="80"/>
        <v>-1620918.1999999995</v>
      </c>
      <c r="K41" s="36">
        <f t="shared" si="0"/>
        <v>-851460.99199999985</v>
      </c>
      <c r="L41" s="36">
        <f t="shared" si="1"/>
        <v>-1156254.92</v>
      </c>
      <c r="M41" s="36">
        <f t="shared" si="2"/>
        <v>-793894.1100000001</v>
      </c>
      <c r="N41" s="36">
        <f>N39-N40</f>
        <v>-90310.409999999989</v>
      </c>
      <c r="O41" s="36">
        <f t="shared" ref="O41:Y41" si="81">O39-O40</f>
        <v>-58484.9</v>
      </c>
      <c r="P41" s="36">
        <f t="shared" si="81"/>
        <v>-132462.872</v>
      </c>
      <c r="Q41" s="36">
        <f t="shared" si="81"/>
        <v>-30752.720000000001</v>
      </c>
      <c r="R41" s="36">
        <f t="shared" si="81"/>
        <v>-58721.84</v>
      </c>
      <c r="S41" s="36">
        <f t="shared" si="81"/>
        <v>-43234.36</v>
      </c>
      <c r="T41" s="36">
        <f t="shared" si="81"/>
        <v>-15236.48</v>
      </c>
      <c r="U41" s="36">
        <f t="shared" si="81"/>
        <v>-81484</v>
      </c>
      <c r="V41" s="36">
        <f t="shared" si="81"/>
        <v>-22732.190000000002</v>
      </c>
      <c r="W41" s="36">
        <f t="shared" si="81"/>
        <v>-81842.00999999998</v>
      </c>
      <c r="X41" s="36">
        <f t="shared" si="81"/>
        <v>-53185.710000000006</v>
      </c>
      <c r="Y41" s="36">
        <f t="shared" si="81"/>
        <v>-183013.5</v>
      </c>
      <c r="Z41" s="36">
        <v>-31370.44</v>
      </c>
      <c r="AA41" s="36">
        <v>-114417.1</v>
      </c>
      <c r="AB41" s="36">
        <v>-126854.59</v>
      </c>
      <c r="AC41" s="36">
        <v>-58305.91</v>
      </c>
      <c r="AD41" s="36">
        <v>-34861.54</v>
      </c>
      <c r="AE41" s="36">
        <v>-61844.290000000008</v>
      </c>
      <c r="AF41" s="36">
        <v>-38223.4</v>
      </c>
      <c r="AG41" s="36">
        <v>-91098.75</v>
      </c>
      <c r="AH41" s="36">
        <v>-158610.14000000001</v>
      </c>
      <c r="AI41" s="36">
        <v>-243663.17000000007</v>
      </c>
      <c r="AJ41" s="36">
        <v>-4189.3500000000004</v>
      </c>
      <c r="AK41" s="36">
        <v>-192816.24</v>
      </c>
      <c r="AL41" s="36">
        <v>-197.91</v>
      </c>
      <c r="AM41" s="36">
        <v>-222342.69999999998</v>
      </c>
      <c r="AN41" s="36">
        <v>0</v>
      </c>
      <c r="AO41" s="36">
        <v>-48642.5</v>
      </c>
      <c r="AP41" s="36">
        <v>-198775.28000000003</v>
      </c>
      <c r="AQ41" s="36">
        <v>-93921.430000000008</v>
      </c>
      <c r="AR41" s="43">
        <v>114584.66</v>
      </c>
      <c r="AS41" s="43">
        <v>0</v>
      </c>
      <c r="AT41" s="43">
        <v>82282.680000000008</v>
      </c>
      <c r="AU41" s="43">
        <f t="shared" ref="AU41" si="82">AU39-AU40</f>
        <v>-163106.82000000004</v>
      </c>
      <c r="AV41" s="43">
        <f t="shared" ref="AV41" si="83">AV39-AV40</f>
        <v>0</v>
      </c>
      <c r="AW41" s="43">
        <f t="shared" ref="AW41" si="84">AW39-AW40</f>
        <v>-263774.81</v>
      </c>
    </row>
    <row r="42" spans="1:49" s="48" customFormat="1" x14ac:dyDescent="0.2">
      <c r="A42" s="73" t="s">
        <v>149</v>
      </c>
      <c r="B42" s="42" t="s">
        <v>74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f t="shared" si="0"/>
        <v>0</v>
      </c>
      <c r="L42" s="51">
        <f t="shared" si="1"/>
        <v>0</v>
      </c>
      <c r="M42" s="51">
        <f t="shared" si="2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39">
        <v>0</v>
      </c>
      <c r="AV42" s="39">
        <v>0</v>
      </c>
      <c r="AW42" s="39">
        <v>0</v>
      </c>
    </row>
    <row r="43" spans="1:49" s="48" customFormat="1" x14ac:dyDescent="0.2">
      <c r="A43" s="73"/>
      <c r="B43" s="42" t="s">
        <v>75</v>
      </c>
      <c r="C43" s="51">
        <v>360421.65999999986</v>
      </c>
      <c r="D43" s="51">
        <v>62024.57</v>
      </c>
      <c r="E43" s="51">
        <v>9454.91</v>
      </c>
      <c r="F43" s="51">
        <v>112901.24999999999</v>
      </c>
      <c r="G43" s="51">
        <v>237265.8</v>
      </c>
      <c r="H43" s="51">
        <v>508656.18999999994</v>
      </c>
      <c r="I43" s="51">
        <v>2079.84</v>
      </c>
      <c r="J43" s="51">
        <v>42108.960000000006</v>
      </c>
      <c r="K43" s="51">
        <f t="shared" si="0"/>
        <v>446684.89999999997</v>
      </c>
      <c r="L43" s="51">
        <f t="shared" si="1"/>
        <v>1203082.1499999999</v>
      </c>
      <c r="M43" s="51">
        <f t="shared" si="2"/>
        <v>539330.92000000004</v>
      </c>
      <c r="N43" s="51">
        <v>40832.57</v>
      </c>
      <c r="O43" s="51">
        <v>73863.739999999991</v>
      </c>
      <c r="P43" s="51">
        <v>3764.5999999999995</v>
      </c>
      <c r="Q43" s="51">
        <v>1505.84</v>
      </c>
      <c r="R43" s="51">
        <v>22656.35</v>
      </c>
      <c r="S43" s="51">
        <v>53904.189999999995</v>
      </c>
      <c r="T43" s="51">
        <v>3764.6000000000004</v>
      </c>
      <c r="U43" s="51">
        <v>47937.69</v>
      </c>
      <c r="V43" s="51">
        <v>72994.8</v>
      </c>
      <c r="W43" s="51">
        <v>105297.17</v>
      </c>
      <c r="X43" s="51">
        <v>20163.349999999999</v>
      </c>
      <c r="Y43" s="51"/>
      <c r="Z43" s="51">
        <v>170082.89</v>
      </c>
      <c r="AA43" s="51">
        <v>178729.81000000003</v>
      </c>
      <c r="AB43" s="51">
        <v>209264.93000000002</v>
      </c>
      <c r="AC43" s="51">
        <v>47608.639999999999</v>
      </c>
      <c r="AD43" s="51">
        <v>77763.7</v>
      </c>
      <c r="AE43" s="51">
        <v>96597.62000000001</v>
      </c>
      <c r="AF43" s="51">
        <v>65459.189999999995</v>
      </c>
      <c r="AG43" s="51">
        <v>46213.25</v>
      </c>
      <c r="AH43" s="51">
        <v>17210.009999999998</v>
      </c>
      <c r="AI43" s="51">
        <v>48871.939999999995</v>
      </c>
      <c r="AJ43" s="51">
        <v>98949.989999999991</v>
      </c>
      <c r="AK43" s="51">
        <v>146330.18</v>
      </c>
      <c r="AL43" s="51">
        <v>9364.82</v>
      </c>
      <c r="AM43" s="51">
        <v>36203.43</v>
      </c>
      <c r="AN43" s="51">
        <v>78385.91</v>
      </c>
      <c r="AO43" s="51">
        <v>144784.30000000002</v>
      </c>
      <c r="AP43" s="51">
        <v>11213.67</v>
      </c>
      <c r="AQ43" s="51"/>
      <c r="AR43" s="34">
        <v>177907.25999999998</v>
      </c>
      <c r="AS43" s="34">
        <v>50876.31</v>
      </c>
      <c r="AT43" s="34">
        <v>30595.22</v>
      </c>
      <c r="AU43" s="39">
        <v>0</v>
      </c>
      <c r="AV43" s="39">
        <v>0</v>
      </c>
      <c r="AW43" s="39">
        <v>0</v>
      </c>
    </row>
    <row r="44" spans="1:49" s="48" customFormat="1" x14ac:dyDescent="0.2">
      <c r="A44" s="73"/>
      <c r="B44" s="42" t="s">
        <v>104</v>
      </c>
      <c r="C44" s="36">
        <f t="shared" ref="C44:J44" si="85">C42-C43</f>
        <v>-360421.65999999986</v>
      </c>
      <c r="D44" s="36">
        <f t="shared" si="85"/>
        <v>-62024.57</v>
      </c>
      <c r="E44" s="36">
        <f t="shared" si="85"/>
        <v>-9454.91</v>
      </c>
      <c r="F44" s="36">
        <f t="shared" si="85"/>
        <v>-112901.24999999999</v>
      </c>
      <c r="G44" s="36">
        <f t="shared" si="85"/>
        <v>-237265.8</v>
      </c>
      <c r="H44" s="36">
        <f t="shared" si="85"/>
        <v>-508656.18999999994</v>
      </c>
      <c r="I44" s="36">
        <f t="shared" si="85"/>
        <v>-2079.84</v>
      </c>
      <c r="J44" s="36">
        <f t="shared" si="85"/>
        <v>-42108.960000000006</v>
      </c>
      <c r="K44" s="36">
        <f t="shared" si="0"/>
        <v>-446684.89999999997</v>
      </c>
      <c r="L44" s="36">
        <f t="shared" si="1"/>
        <v>-1203082.1499999999</v>
      </c>
      <c r="M44" s="36">
        <f t="shared" si="2"/>
        <v>-20573.340000000026</v>
      </c>
      <c r="N44" s="36">
        <f>N42-N43</f>
        <v>-40832.57</v>
      </c>
      <c r="O44" s="36">
        <f t="shared" ref="O44:Y44" si="86">O42-O43</f>
        <v>-73863.739999999991</v>
      </c>
      <c r="P44" s="36">
        <f t="shared" si="86"/>
        <v>-3764.5999999999995</v>
      </c>
      <c r="Q44" s="36">
        <f t="shared" si="86"/>
        <v>-1505.84</v>
      </c>
      <c r="R44" s="36">
        <f t="shared" si="86"/>
        <v>-22656.35</v>
      </c>
      <c r="S44" s="36">
        <f t="shared" si="86"/>
        <v>-53904.189999999995</v>
      </c>
      <c r="T44" s="36">
        <f t="shared" si="86"/>
        <v>-3764.6000000000004</v>
      </c>
      <c r="U44" s="36">
        <f t="shared" si="86"/>
        <v>-47937.69</v>
      </c>
      <c r="V44" s="36">
        <f t="shared" si="86"/>
        <v>-72994.8</v>
      </c>
      <c r="W44" s="36">
        <f t="shared" si="86"/>
        <v>-105297.17</v>
      </c>
      <c r="X44" s="36">
        <f t="shared" si="86"/>
        <v>-20163.349999999999</v>
      </c>
      <c r="Y44" s="36">
        <f t="shared" si="86"/>
        <v>0</v>
      </c>
      <c r="Z44" s="36">
        <v>-170082.89</v>
      </c>
      <c r="AA44" s="36">
        <v>-178729.81000000003</v>
      </c>
      <c r="AB44" s="36">
        <v>-209264.93000000002</v>
      </c>
      <c r="AC44" s="36">
        <v>-47608.639999999999</v>
      </c>
      <c r="AD44" s="36">
        <v>-77763.7</v>
      </c>
      <c r="AE44" s="36">
        <v>-96597.62000000001</v>
      </c>
      <c r="AF44" s="36">
        <v>-65459.189999999995</v>
      </c>
      <c r="AG44" s="36">
        <v>-46213.25</v>
      </c>
      <c r="AH44" s="36">
        <v>-17210.009999999998</v>
      </c>
      <c r="AI44" s="36">
        <v>-48871.939999999995</v>
      </c>
      <c r="AJ44" s="36">
        <v>-98949.989999999991</v>
      </c>
      <c r="AK44" s="36">
        <v>-146330.18</v>
      </c>
      <c r="AL44" s="36">
        <v>-9364.82</v>
      </c>
      <c r="AM44" s="36">
        <v>-36203.43</v>
      </c>
      <c r="AN44" s="36">
        <v>-78385.91</v>
      </c>
      <c r="AO44" s="36">
        <v>-144784.30000000002</v>
      </c>
      <c r="AP44" s="36">
        <v>-11213.67</v>
      </c>
      <c r="AQ44" s="36">
        <v>0</v>
      </c>
      <c r="AR44" s="43">
        <v>177907.25999999998</v>
      </c>
      <c r="AS44" s="43">
        <v>50876.31</v>
      </c>
      <c r="AT44" s="43">
        <v>30595.22</v>
      </c>
      <c r="AU44" s="43">
        <f t="shared" ref="AU44" si="87">AU42-AU43</f>
        <v>0</v>
      </c>
      <c r="AV44" s="43">
        <f t="shared" ref="AV44" si="88">AV42-AV43</f>
        <v>0</v>
      </c>
      <c r="AW44" s="43">
        <f t="shared" ref="AW44" si="89">AW42-AW43</f>
        <v>0</v>
      </c>
    </row>
    <row r="45" spans="1:49" s="48" customFormat="1" ht="25.5" x14ac:dyDescent="0.2">
      <c r="A45" s="73" t="s">
        <v>137</v>
      </c>
      <c r="B45" s="42" t="s">
        <v>74</v>
      </c>
      <c r="C45" s="35">
        <f t="shared" ref="C45:J46" si="90">C48-C6-C9-C12-C15-C18-C21-C24-C27-C30-C33-C36-C39-C42</f>
        <v>84987</v>
      </c>
      <c r="D45" s="35">
        <f t="shared" si="90"/>
        <v>0</v>
      </c>
      <c r="E45" s="35">
        <f t="shared" si="90"/>
        <v>0</v>
      </c>
      <c r="F45" s="35">
        <f t="shared" si="90"/>
        <v>0</v>
      </c>
      <c r="G45" s="35">
        <f t="shared" si="90"/>
        <v>0</v>
      </c>
      <c r="H45" s="35">
        <f t="shared" si="90"/>
        <v>2.9103830456733704E-11</v>
      </c>
      <c r="I45" s="35">
        <f t="shared" si="90"/>
        <v>2.9103830456733704E-11</v>
      </c>
      <c r="J45" s="35">
        <f t="shared" si="90"/>
        <v>23711</v>
      </c>
      <c r="K45" s="51">
        <f t="shared" si="0"/>
        <v>0</v>
      </c>
      <c r="L45" s="51">
        <f t="shared" si="1"/>
        <v>4660</v>
      </c>
      <c r="M45" s="51">
        <f t="shared" si="2"/>
        <v>10508</v>
      </c>
      <c r="N45" s="35">
        <f>N48-N6-N9-N12-N15-N18-N21-N24-N27-N30-N33-N36-N39-N42</f>
        <v>0</v>
      </c>
      <c r="O45" s="35">
        <f t="shared" ref="O45:Y45" si="91">O48-O6-O9-O12-O15-O18-O21-O24-O27-O30-O33-O36-O39-O42</f>
        <v>0</v>
      </c>
      <c r="P45" s="35">
        <f t="shared" si="91"/>
        <v>0</v>
      </c>
      <c r="Q45" s="35">
        <f t="shared" si="91"/>
        <v>0</v>
      </c>
      <c r="R45" s="35">
        <f t="shared" si="91"/>
        <v>0</v>
      </c>
      <c r="S45" s="35">
        <f t="shared" si="91"/>
        <v>0</v>
      </c>
      <c r="T45" s="35">
        <f t="shared" si="91"/>
        <v>0</v>
      </c>
      <c r="U45" s="35">
        <f t="shared" si="91"/>
        <v>0</v>
      </c>
      <c r="V45" s="35">
        <f t="shared" si="91"/>
        <v>0</v>
      </c>
      <c r="W45" s="35">
        <f t="shared" si="91"/>
        <v>0</v>
      </c>
      <c r="X45" s="35">
        <f t="shared" si="91"/>
        <v>0</v>
      </c>
      <c r="Y45" s="35">
        <f t="shared" si="91"/>
        <v>0</v>
      </c>
      <c r="Z45" s="35">
        <f t="shared" ref="Z45:AQ45" si="92">Z48-Z6-Z9-Z12-Z15-Z18-Z21-Z24-Z27-Z30-Z33-Z36-Z39-Z42</f>
        <v>200</v>
      </c>
      <c r="AA45" s="35">
        <f t="shared" si="92"/>
        <v>0</v>
      </c>
      <c r="AB45" s="35">
        <f t="shared" si="92"/>
        <v>0</v>
      </c>
      <c r="AC45" s="35">
        <f t="shared" si="92"/>
        <v>0</v>
      </c>
      <c r="AD45" s="35">
        <f t="shared" si="92"/>
        <v>50</v>
      </c>
      <c r="AE45" s="35">
        <f t="shared" si="92"/>
        <v>350</v>
      </c>
      <c r="AF45" s="35">
        <f t="shared" si="92"/>
        <v>3100</v>
      </c>
      <c r="AG45" s="35">
        <f t="shared" si="92"/>
        <v>0</v>
      </c>
      <c r="AH45" s="35">
        <f t="shared" si="92"/>
        <v>0</v>
      </c>
      <c r="AI45" s="35">
        <f t="shared" si="92"/>
        <v>210</v>
      </c>
      <c r="AJ45" s="35">
        <f t="shared" si="92"/>
        <v>300</v>
      </c>
      <c r="AK45" s="35">
        <f t="shared" si="92"/>
        <v>450</v>
      </c>
      <c r="AL45" s="35">
        <f t="shared" si="92"/>
        <v>0</v>
      </c>
      <c r="AM45" s="35">
        <f t="shared" si="92"/>
        <v>1000</v>
      </c>
      <c r="AN45" s="35">
        <f t="shared" si="92"/>
        <v>1</v>
      </c>
      <c r="AO45" s="35">
        <f t="shared" si="92"/>
        <v>0</v>
      </c>
      <c r="AP45" s="35">
        <f t="shared" si="92"/>
        <v>0</v>
      </c>
      <c r="AQ45" s="35">
        <f t="shared" si="92"/>
        <v>9507</v>
      </c>
      <c r="AR45" s="34">
        <v>0</v>
      </c>
      <c r="AS45" s="34">
        <v>0</v>
      </c>
      <c r="AT45" s="34">
        <v>0</v>
      </c>
      <c r="AU45" s="39">
        <v>0</v>
      </c>
      <c r="AV45" s="39">
        <v>0</v>
      </c>
      <c r="AW45" s="39">
        <v>0</v>
      </c>
    </row>
    <row r="46" spans="1:49" s="48" customFormat="1" x14ac:dyDescent="0.2">
      <c r="A46" s="73"/>
      <c r="B46" s="42" t="s">
        <v>75</v>
      </c>
      <c r="C46" s="35">
        <f t="shared" si="90"/>
        <v>510479.35999999923</v>
      </c>
      <c r="D46" s="35">
        <f t="shared" si="90"/>
        <v>424126.93999999907</v>
      </c>
      <c r="E46" s="35">
        <f t="shared" si="90"/>
        <v>474615.87000000157</v>
      </c>
      <c r="F46" s="35">
        <f t="shared" si="90"/>
        <v>2332769.7400000002</v>
      </c>
      <c r="G46" s="35">
        <f t="shared" si="90"/>
        <v>1288928.1400000036</v>
      </c>
      <c r="H46" s="35">
        <f t="shared" si="90"/>
        <v>709688.96999999881</v>
      </c>
      <c r="I46" s="35">
        <f t="shared" si="90"/>
        <v>699676.49000000593</v>
      </c>
      <c r="J46" s="35">
        <f t="shared" si="90"/>
        <v>1400488.0700000024</v>
      </c>
      <c r="K46" s="51">
        <f t="shared" si="0"/>
        <v>903068.5399999948</v>
      </c>
      <c r="L46" s="51">
        <f t="shared" si="1"/>
        <v>2820628.1700000023</v>
      </c>
      <c r="M46" s="51">
        <f t="shared" si="2"/>
        <v>2762264.7799999993</v>
      </c>
      <c r="N46" s="35">
        <f>N49-N7-N10-N13-N16-N19-N22-N25-N28-N31-N34-N37-N40-N43</f>
        <v>102764.97999999969</v>
      </c>
      <c r="O46" s="35">
        <f t="shared" ref="O46:Y46" si="93">O49-O7-O10-O13-O16-O19-O22-O25-O28-O31-O34-O37-O40-O43</f>
        <v>54842.169999999489</v>
      </c>
      <c r="P46" s="35">
        <f t="shared" si="93"/>
        <v>186740.55999999976</v>
      </c>
      <c r="Q46" s="35">
        <f t="shared" si="93"/>
        <v>47397.549999999886</v>
      </c>
      <c r="R46" s="35">
        <f t="shared" si="93"/>
        <v>22184.529999999279</v>
      </c>
      <c r="S46" s="35">
        <f t="shared" si="93"/>
        <v>87375.249999999418</v>
      </c>
      <c r="T46" s="35">
        <f t="shared" si="93"/>
        <v>62576.659999998818</v>
      </c>
      <c r="U46" s="35">
        <f t="shared" si="93"/>
        <v>37681.269999999495</v>
      </c>
      <c r="V46" s="35">
        <f t="shared" si="93"/>
        <v>43325.36999999969</v>
      </c>
      <c r="W46" s="35">
        <f t="shared" si="93"/>
        <v>147056.09000000008</v>
      </c>
      <c r="X46" s="35">
        <f t="shared" si="93"/>
        <v>6641.9999999999782</v>
      </c>
      <c r="Y46" s="35">
        <f t="shared" si="93"/>
        <v>104482.10999999929</v>
      </c>
      <c r="Z46" s="35">
        <f t="shared" ref="Z46:AQ46" si="94">Z49-Z7-Z10-Z13-Z16-Z19-Z22-Z25-Z28-Z31-Z34-Z37-Z40-Z43</f>
        <v>1890238.4099999992</v>
      </c>
      <c r="AA46" s="35">
        <f t="shared" si="94"/>
        <v>155061.39000000121</v>
      </c>
      <c r="AB46" s="35">
        <f t="shared" si="94"/>
        <v>157317.71000000057</v>
      </c>
      <c r="AC46" s="35">
        <f t="shared" si="94"/>
        <v>18115.060000000653</v>
      </c>
      <c r="AD46" s="35">
        <f t="shared" si="94"/>
        <v>32704.64000000032</v>
      </c>
      <c r="AE46" s="35">
        <f t="shared" si="94"/>
        <v>4171.0000000006548</v>
      </c>
      <c r="AF46" s="35">
        <f t="shared" si="94"/>
        <v>169733.17000000036</v>
      </c>
      <c r="AG46" s="35">
        <f t="shared" si="94"/>
        <v>7417.9499999999825</v>
      </c>
      <c r="AH46" s="35">
        <f t="shared" si="94"/>
        <v>127171.1699999993</v>
      </c>
      <c r="AI46" s="35">
        <f t="shared" si="94"/>
        <v>111674.31999999945</v>
      </c>
      <c r="AJ46" s="35">
        <f t="shared" si="94"/>
        <v>83071.12999999983</v>
      </c>
      <c r="AK46" s="35">
        <f t="shared" si="94"/>
        <v>63952.220000000845</v>
      </c>
      <c r="AL46" s="35">
        <f t="shared" si="94"/>
        <v>2201.9999999995161</v>
      </c>
      <c r="AM46" s="35">
        <f t="shared" si="94"/>
        <v>69226.340000000346</v>
      </c>
      <c r="AN46" s="35">
        <f t="shared" si="94"/>
        <v>159346.90999999971</v>
      </c>
      <c r="AO46" s="35">
        <f t="shared" si="94"/>
        <v>1362214.3700000003</v>
      </c>
      <c r="AP46" s="35">
        <f t="shared" si="94"/>
        <v>209626.73999999973</v>
      </c>
      <c r="AQ46" s="35">
        <f t="shared" si="94"/>
        <v>39702.079999999565</v>
      </c>
      <c r="AR46" s="34">
        <v>322396.39999999997</v>
      </c>
      <c r="AS46" s="34">
        <v>203640.31000000003</v>
      </c>
      <c r="AT46" s="34">
        <v>223334.4899999999</v>
      </c>
      <c r="AU46" s="164">
        <v>17538.159999999993</v>
      </c>
      <c r="AV46" s="164">
        <v>5013.76</v>
      </c>
      <c r="AW46" s="164">
        <v>148023.22000000003</v>
      </c>
    </row>
    <row r="47" spans="1:49" s="48" customFormat="1" x14ac:dyDescent="0.2">
      <c r="A47" s="73"/>
      <c r="B47" s="42" t="s">
        <v>104</v>
      </c>
      <c r="C47" s="35">
        <f t="shared" ref="C47:J47" si="95">C45-C46</f>
        <v>-425492.35999999923</v>
      </c>
      <c r="D47" s="35">
        <f t="shared" si="95"/>
        <v>-424126.93999999907</v>
      </c>
      <c r="E47" s="35">
        <f t="shared" si="95"/>
        <v>-474615.87000000157</v>
      </c>
      <c r="F47" s="35">
        <f t="shared" si="95"/>
        <v>-2332769.7400000002</v>
      </c>
      <c r="G47" s="35">
        <f t="shared" si="95"/>
        <v>-1288928.1400000036</v>
      </c>
      <c r="H47" s="35">
        <f t="shared" si="95"/>
        <v>-709688.96999999881</v>
      </c>
      <c r="I47" s="35">
        <f t="shared" si="95"/>
        <v>-699676.49000000593</v>
      </c>
      <c r="J47" s="35">
        <f t="shared" si="95"/>
        <v>-1376777.0700000024</v>
      </c>
      <c r="K47" s="51">
        <f t="shared" si="0"/>
        <v>-903068.5399999948</v>
      </c>
      <c r="L47" s="51">
        <f t="shared" si="1"/>
        <v>-2815968.1700000023</v>
      </c>
      <c r="M47" s="51">
        <f t="shared" si="2"/>
        <v>-2751756.7799999993</v>
      </c>
      <c r="N47" s="35">
        <f>N45-N46</f>
        <v>-102764.97999999969</v>
      </c>
      <c r="O47" s="35">
        <f t="shared" ref="O47:Y47" si="96">O45-O46</f>
        <v>-54842.169999999489</v>
      </c>
      <c r="P47" s="35">
        <f t="shared" si="96"/>
        <v>-186740.55999999976</v>
      </c>
      <c r="Q47" s="35">
        <f t="shared" si="96"/>
        <v>-47397.549999999886</v>
      </c>
      <c r="R47" s="35">
        <f t="shared" si="96"/>
        <v>-22184.529999999279</v>
      </c>
      <c r="S47" s="35">
        <f t="shared" si="96"/>
        <v>-87375.249999999418</v>
      </c>
      <c r="T47" s="35">
        <f t="shared" si="96"/>
        <v>-62576.659999998818</v>
      </c>
      <c r="U47" s="35">
        <f t="shared" si="96"/>
        <v>-37681.269999999495</v>
      </c>
      <c r="V47" s="35">
        <f t="shared" si="96"/>
        <v>-43325.36999999969</v>
      </c>
      <c r="W47" s="35">
        <f t="shared" si="96"/>
        <v>-147056.09000000008</v>
      </c>
      <c r="X47" s="35">
        <f t="shared" si="96"/>
        <v>-6641.9999999999782</v>
      </c>
      <c r="Y47" s="35">
        <f t="shared" si="96"/>
        <v>-104482.10999999929</v>
      </c>
      <c r="Z47" s="35">
        <f t="shared" ref="Z47" si="97">Z45-Z46</f>
        <v>-1890038.4099999992</v>
      </c>
      <c r="AA47" s="35">
        <f t="shared" ref="AA47" si="98">AA45-AA46</f>
        <v>-155061.39000000121</v>
      </c>
      <c r="AB47" s="35">
        <f t="shared" ref="AB47" si="99">AB45-AB46</f>
        <v>-157317.71000000057</v>
      </c>
      <c r="AC47" s="35">
        <f t="shared" ref="AC47" si="100">AC45-AC46</f>
        <v>-18115.060000000653</v>
      </c>
      <c r="AD47" s="35">
        <f t="shared" ref="AD47" si="101">AD45-AD46</f>
        <v>-32654.64000000032</v>
      </c>
      <c r="AE47" s="35">
        <f t="shared" ref="AE47" si="102">AE45-AE46</f>
        <v>-3821.0000000006548</v>
      </c>
      <c r="AF47" s="35">
        <f t="shared" ref="AF47" si="103">AF45-AF46</f>
        <v>-166633.17000000036</v>
      </c>
      <c r="AG47" s="35">
        <f t="shared" ref="AG47" si="104">AG45-AG46</f>
        <v>-7417.9499999999825</v>
      </c>
      <c r="AH47" s="35">
        <f t="shared" ref="AH47" si="105">AH45-AH46</f>
        <v>-127171.1699999993</v>
      </c>
      <c r="AI47" s="35">
        <f t="shared" ref="AI47" si="106">AI45-AI46</f>
        <v>-111464.31999999945</v>
      </c>
      <c r="AJ47" s="35">
        <f t="shared" ref="AJ47" si="107">AJ45-AJ46</f>
        <v>-82771.12999999983</v>
      </c>
      <c r="AK47" s="35">
        <f t="shared" ref="AK47" si="108">AK45-AK46</f>
        <v>-63502.220000000845</v>
      </c>
      <c r="AL47" s="35">
        <f t="shared" ref="AL47" si="109">AL45-AL46</f>
        <v>-2201.9999999995161</v>
      </c>
      <c r="AM47" s="35">
        <f t="shared" ref="AM47" si="110">AM45-AM46</f>
        <v>-68226.340000000346</v>
      </c>
      <c r="AN47" s="35">
        <f t="shared" ref="AN47" si="111">AN45-AN46</f>
        <v>-159345.90999999971</v>
      </c>
      <c r="AO47" s="35">
        <f t="shared" ref="AO47" si="112">AO45-AO46</f>
        <v>-1362214.3700000003</v>
      </c>
      <c r="AP47" s="35">
        <f t="shared" ref="AP47" si="113">AP45-AP46</f>
        <v>-209626.73999999973</v>
      </c>
      <c r="AQ47" s="35">
        <f t="shared" ref="AQ47" si="114">AQ45-AQ46</f>
        <v>-30195.079999999565</v>
      </c>
      <c r="AR47" s="43">
        <f>AR45-AR46</f>
        <v>-322396.39999999997</v>
      </c>
      <c r="AS47" s="43">
        <f t="shared" ref="AS47:AW47" si="115">AS45-AS46</f>
        <v>-203640.31000000003</v>
      </c>
      <c r="AT47" s="43">
        <f t="shared" si="115"/>
        <v>-223334.4899999999</v>
      </c>
      <c r="AU47" s="43">
        <f t="shared" si="115"/>
        <v>-17538.159999999993</v>
      </c>
      <c r="AV47" s="43">
        <f t="shared" si="115"/>
        <v>-5013.76</v>
      </c>
      <c r="AW47" s="43">
        <f t="shared" si="115"/>
        <v>-148023.22000000003</v>
      </c>
    </row>
    <row r="48" spans="1:49" s="48" customFormat="1" x14ac:dyDescent="0.2">
      <c r="A48" s="23" t="s">
        <v>107</v>
      </c>
      <c r="B48" s="3" t="s">
        <v>74</v>
      </c>
      <c r="C48" s="45">
        <v>577141.17000000004</v>
      </c>
      <c r="D48" s="45">
        <v>243216.22</v>
      </c>
      <c r="E48" s="45">
        <v>39539</v>
      </c>
      <c r="F48" s="45">
        <v>44256</v>
      </c>
      <c r="G48" s="43">
        <v>267711</v>
      </c>
      <c r="H48" s="45">
        <v>282675.45000000007</v>
      </c>
      <c r="I48" s="45">
        <v>306326.36054000002</v>
      </c>
      <c r="J48" s="45">
        <v>273105.36124653748</v>
      </c>
      <c r="K48" s="36">
        <f t="shared" si="0"/>
        <v>248364.56</v>
      </c>
      <c r="L48" s="36">
        <f t="shared" si="1"/>
        <v>404589.12</v>
      </c>
      <c r="M48" s="36">
        <f t="shared" si="2"/>
        <v>69481.679999999993</v>
      </c>
      <c r="N48" s="51">
        <v>18436.440000000002</v>
      </c>
      <c r="O48" s="51">
        <v>200</v>
      </c>
      <c r="P48" s="51">
        <v>10506.68</v>
      </c>
      <c r="Q48" s="51">
        <v>27277.239999999998</v>
      </c>
      <c r="R48" s="51">
        <v>1982.64</v>
      </c>
      <c r="S48" s="51">
        <v>20044.2</v>
      </c>
      <c r="T48" s="51">
        <v>17201.560000000001</v>
      </c>
      <c r="U48" s="51">
        <v>14217.92</v>
      </c>
      <c r="V48" s="51">
        <v>10502.44</v>
      </c>
      <c r="W48" s="51">
        <v>30925.120000000003</v>
      </c>
      <c r="X48" s="51">
        <v>47775.840000000011</v>
      </c>
      <c r="Y48" s="51">
        <v>49294.479999999996</v>
      </c>
      <c r="Z48" s="51">
        <v>20827.160000000003</v>
      </c>
      <c r="AA48" s="51">
        <v>13087.8</v>
      </c>
      <c r="AB48" s="51">
        <v>38528.199999999997</v>
      </c>
      <c r="AC48" s="51">
        <v>29097.720000000005</v>
      </c>
      <c r="AD48" s="51">
        <v>61593.2</v>
      </c>
      <c r="AE48" s="51">
        <v>25975.24</v>
      </c>
      <c r="AF48" s="51">
        <v>37148.080000000002</v>
      </c>
      <c r="AG48" s="51">
        <v>52314.080000000002</v>
      </c>
      <c r="AH48" s="51">
        <v>29971.200000000004</v>
      </c>
      <c r="AI48" s="51">
        <v>42343.92</v>
      </c>
      <c r="AJ48" s="51">
        <v>30968.920000000002</v>
      </c>
      <c r="AK48" s="51">
        <v>22733.600000000002</v>
      </c>
      <c r="AL48" s="51">
        <v>19532.04</v>
      </c>
      <c r="AM48" s="51">
        <v>17295.400000000001</v>
      </c>
      <c r="AN48" s="51">
        <v>6922.4800000000005</v>
      </c>
      <c r="AO48" s="51">
        <v>0</v>
      </c>
      <c r="AP48" s="51">
        <v>0</v>
      </c>
      <c r="AQ48" s="51">
        <v>11057</v>
      </c>
      <c r="AR48" s="34">
        <v>150</v>
      </c>
      <c r="AS48" s="34">
        <v>270.60000000000002</v>
      </c>
      <c r="AT48" s="34">
        <v>4094.6400000000003</v>
      </c>
      <c r="AU48" s="34">
        <f>SUM(AU45,AU42,AU39,AU36,AU33,AU30,AU27,AU24,AU21,AU18,AU15,AU12,AU9,AU6)</f>
        <v>6586.2</v>
      </c>
      <c r="AV48" s="34">
        <f t="shared" ref="AV48:AW48" si="116">SUM(AV45,AV42,AV39,AV36,AV33,AV30,AV27,AV24,AV21,AV18,AV15,AV12,AV9,AV6)</f>
        <v>0</v>
      </c>
      <c r="AW48" s="34">
        <f t="shared" si="116"/>
        <v>3573.3199999999997</v>
      </c>
    </row>
    <row r="49" spans="1:49" s="48" customFormat="1" x14ac:dyDescent="0.2">
      <c r="B49" s="3" t="s">
        <v>75</v>
      </c>
      <c r="C49" s="45">
        <v>24304913.533</v>
      </c>
      <c r="D49" s="45">
        <v>26350476.509999998</v>
      </c>
      <c r="E49" s="45">
        <v>20228576.150000013</v>
      </c>
      <c r="F49" s="45">
        <v>21430479.559999965</v>
      </c>
      <c r="G49" s="45">
        <v>24560503.78999998</v>
      </c>
      <c r="H49" s="45">
        <v>49036640.473000072</v>
      </c>
      <c r="I49" s="45">
        <v>31595530.059999954</v>
      </c>
      <c r="J49" s="45">
        <v>34655719.96000006</v>
      </c>
      <c r="K49" s="36">
        <f t="shared" si="0"/>
        <v>34017895.202</v>
      </c>
      <c r="L49" s="36">
        <f t="shared" si="1"/>
        <v>46851620.900000006</v>
      </c>
      <c r="M49" s="36">
        <f t="shared" si="2"/>
        <v>49162814.969999999</v>
      </c>
      <c r="N49" s="51">
        <v>4594545.5000000056</v>
      </c>
      <c r="O49" s="51">
        <v>2011767.4799999997</v>
      </c>
      <c r="P49" s="51">
        <v>3761536.7129999991</v>
      </c>
      <c r="Q49" s="51">
        <v>2219199.2529999996</v>
      </c>
      <c r="R49" s="51">
        <v>2945301.1099999989</v>
      </c>
      <c r="S49" s="51">
        <v>2379354.0699999994</v>
      </c>
      <c r="T49" s="51">
        <v>3171723.3899999987</v>
      </c>
      <c r="U49" s="51">
        <v>2290965.9799999991</v>
      </c>
      <c r="V49" s="51">
        <v>2614594.89</v>
      </c>
      <c r="W49" s="51">
        <v>1837367.5059999998</v>
      </c>
      <c r="X49" s="51">
        <v>2703544.3299999991</v>
      </c>
      <c r="Y49" s="51">
        <v>3487994.9799999995</v>
      </c>
      <c r="Z49" s="51">
        <v>6738464.580000001</v>
      </c>
      <c r="AA49" s="51">
        <v>3490442.9000000022</v>
      </c>
      <c r="AB49" s="51">
        <v>3625485.0500000003</v>
      </c>
      <c r="AC49" s="51">
        <v>4067403.5799999996</v>
      </c>
      <c r="AD49" s="51">
        <v>3489527.8799999994</v>
      </c>
      <c r="AE49" s="51">
        <v>1822362.5000000005</v>
      </c>
      <c r="AF49" s="51">
        <v>4898077.09</v>
      </c>
      <c r="AG49" s="51">
        <v>4484034.2700000014</v>
      </c>
      <c r="AH49" s="51">
        <v>4381110.4599999981</v>
      </c>
      <c r="AI49" s="51">
        <v>3308488.830000001</v>
      </c>
      <c r="AJ49" s="51">
        <v>3522248.6400000006</v>
      </c>
      <c r="AK49" s="51">
        <v>3023975.120000001</v>
      </c>
      <c r="AL49" s="51">
        <v>4737166.1699999981</v>
      </c>
      <c r="AM49" s="51">
        <v>3499774.2399999998</v>
      </c>
      <c r="AN49" s="51">
        <v>1308656.26</v>
      </c>
      <c r="AO49" s="51">
        <v>5666544.8800000027</v>
      </c>
      <c r="AP49" s="51">
        <v>3927045.6699999971</v>
      </c>
      <c r="AQ49" s="51">
        <v>4044685.2200000007</v>
      </c>
      <c r="AR49" s="34">
        <f>SUM(AR46,AR43,AR40,AR37,AR34,AR31,AR28,AR25,AR22,AR19,AR16,AR13,AR10,AR7,)</f>
        <v>3014909.4800000004</v>
      </c>
      <c r="AS49" s="34">
        <v>5057064.66</v>
      </c>
      <c r="AT49" s="34">
        <f>SUM(AT46,AT43,AT37,AT40,AT34,AT31,AT28,AT25,AT22,AT19,AT16,AT13,AT10,AT7)</f>
        <v>3951220.8999999985</v>
      </c>
      <c r="AU49" s="34">
        <f>SUM(AU46,AU43,AU40,AU37,AU34,AU31,AU28,AU25,AU22,AU19,AU16,AU13,AU10,AU7)</f>
        <v>3630764.5699999994</v>
      </c>
      <c r="AV49" s="34">
        <f t="shared" ref="AV49:AW49" si="117">SUM(AV46,AV43,AV40,AV37,AV34,AV31,AV28,AV25,AV22,AV19,AV16,AV13,AV10,AV7)</f>
        <v>1445117.54</v>
      </c>
      <c r="AW49" s="34">
        <f t="shared" si="117"/>
        <v>8879865.379999999</v>
      </c>
    </row>
    <row r="50" spans="1:49" s="48" customFormat="1" x14ac:dyDescent="0.2">
      <c r="A50" s="3"/>
      <c r="B50" s="3" t="s">
        <v>104</v>
      </c>
      <c r="C50" s="45">
        <v>-23727772.362999998</v>
      </c>
      <c r="D50" s="45">
        <v>-26107260.289999999</v>
      </c>
      <c r="E50" s="45">
        <v>-20189037.150000013</v>
      </c>
      <c r="F50" s="45">
        <v>-21386223.559999965</v>
      </c>
      <c r="G50" s="45">
        <v>-24292792.78999998</v>
      </c>
      <c r="H50" s="45">
        <v>-48753965.023000069</v>
      </c>
      <c r="I50" s="45">
        <v>-31289203.699459955</v>
      </c>
      <c r="J50" s="45">
        <v>-34382614.598753519</v>
      </c>
      <c r="K50" s="36">
        <f t="shared" si="0"/>
        <v>-33769530.64199999</v>
      </c>
      <c r="L50" s="36">
        <f t="shared" si="1"/>
        <v>-46447031.780000016</v>
      </c>
      <c r="M50" s="36">
        <f t="shared" si="2"/>
        <v>-49093333.289999992</v>
      </c>
      <c r="N50" s="45">
        <f>N48-N49</f>
        <v>-4576109.0600000052</v>
      </c>
      <c r="O50" s="45">
        <f t="shared" ref="O50:Y50" si="118">O48-O49</f>
        <v>-2011567.4799999997</v>
      </c>
      <c r="P50" s="45">
        <f t="shared" si="118"/>
        <v>-3751030.0329999989</v>
      </c>
      <c r="Q50" s="45">
        <f t="shared" si="118"/>
        <v>-2191922.0129999993</v>
      </c>
      <c r="R50" s="45">
        <f t="shared" si="118"/>
        <v>-2943318.4699999988</v>
      </c>
      <c r="S50" s="45">
        <f t="shared" si="118"/>
        <v>-2359309.8699999992</v>
      </c>
      <c r="T50" s="45">
        <f t="shared" si="118"/>
        <v>-3154521.8299999987</v>
      </c>
      <c r="U50" s="45">
        <f t="shared" si="118"/>
        <v>-2276748.0599999991</v>
      </c>
      <c r="V50" s="45">
        <f t="shared" si="118"/>
        <v>-2604092.4500000002</v>
      </c>
      <c r="W50" s="45">
        <f t="shared" si="118"/>
        <v>-1806442.3859999997</v>
      </c>
      <c r="X50" s="45">
        <f t="shared" si="118"/>
        <v>-2655768.4899999993</v>
      </c>
      <c r="Y50" s="45">
        <f t="shared" si="118"/>
        <v>-3438700.4999999995</v>
      </c>
      <c r="Z50" s="36">
        <v>-6717637.4200000009</v>
      </c>
      <c r="AA50" s="36">
        <v>-3477355.1000000024</v>
      </c>
      <c r="AB50" s="36">
        <v>-3586956.85</v>
      </c>
      <c r="AC50" s="36">
        <v>-4038305.8599999994</v>
      </c>
      <c r="AD50" s="36">
        <v>-3427934.6799999992</v>
      </c>
      <c r="AE50" s="36">
        <v>-1796387.2600000005</v>
      </c>
      <c r="AF50" s="36">
        <v>-4860929.01</v>
      </c>
      <c r="AG50" s="36">
        <v>-4431720.1900000013</v>
      </c>
      <c r="AH50" s="36">
        <v>-4351139.2599999979</v>
      </c>
      <c r="AI50" s="36">
        <v>-3266144.9100000011</v>
      </c>
      <c r="AJ50" s="36">
        <v>-3491279.7200000007</v>
      </c>
      <c r="AK50" s="36">
        <v>-3001241.5200000009</v>
      </c>
      <c r="AL50" s="36">
        <v>-4717634.129999998</v>
      </c>
      <c r="AM50" s="36">
        <v>-3482478.84</v>
      </c>
      <c r="AN50" s="36">
        <v>-1301733.78</v>
      </c>
      <c r="AO50" s="36">
        <v>-5666544.8800000027</v>
      </c>
      <c r="AP50" s="36">
        <v>-3927045.6699999971</v>
      </c>
      <c r="AQ50" s="36">
        <v>-4033628.2200000007</v>
      </c>
      <c r="AR50" s="43">
        <f>AR48-AR49</f>
        <v>-3014759.4800000004</v>
      </c>
      <c r="AS50" s="43">
        <f>AS48-AS49</f>
        <v>-5056794.0600000005</v>
      </c>
      <c r="AT50" s="43">
        <f t="shared" ref="AT50:AW50" si="119">AT48-AT49</f>
        <v>-3947126.2599999984</v>
      </c>
      <c r="AU50" s="43">
        <f t="shared" si="119"/>
        <v>-3624178.3699999992</v>
      </c>
      <c r="AV50" s="43">
        <f t="shared" si="119"/>
        <v>-1445117.54</v>
      </c>
      <c r="AW50" s="43">
        <f t="shared" si="119"/>
        <v>-8876292.0599999987</v>
      </c>
    </row>
    <row r="51" spans="1:49" s="48" customFormat="1" x14ac:dyDescent="0.2">
      <c r="A51" s="151"/>
      <c r="B51" s="15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51"/>
      <c r="AM51" s="51"/>
      <c r="AN51" s="51"/>
      <c r="AO51" s="51"/>
      <c r="AP51" s="51"/>
      <c r="AQ51" s="51"/>
      <c r="AR51" s="43"/>
      <c r="AS51" s="43"/>
      <c r="AT51" s="43"/>
      <c r="AU51" s="43"/>
    </row>
    <row r="52" spans="1:49" ht="15" x14ac:dyDescent="0.25">
      <c r="A52" s="50" t="s">
        <v>126</v>
      </c>
      <c r="B52" s="71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51"/>
      <c r="AM52" s="51"/>
      <c r="AN52" s="51"/>
      <c r="AO52" s="51"/>
      <c r="AP52" s="51"/>
      <c r="AQ52" s="51"/>
    </row>
    <row r="53" spans="1:49" ht="15" x14ac:dyDescent="0.25">
      <c r="A53" s="215" t="s">
        <v>202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</row>
    <row r="54" spans="1:49" ht="15" x14ac:dyDescent="0.25">
      <c r="A54" s="212" t="s">
        <v>139</v>
      </c>
      <c r="B54" s="213"/>
      <c r="C54" s="213"/>
      <c r="D54" s="213"/>
      <c r="E54" s="213"/>
      <c r="F54" s="49"/>
      <c r="G54" s="49"/>
      <c r="H54" s="49"/>
      <c r="I54" s="49"/>
      <c r="J54" s="49"/>
      <c r="K54" s="49"/>
      <c r="L54" s="49"/>
      <c r="M54" s="49"/>
      <c r="O54" s="37"/>
      <c r="P54" s="49"/>
      <c r="Q54" s="37"/>
      <c r="R54" s="53"/>
      <c r="S54" s="49"/>
      <c r="T54" s="49"/>
      <c r="U54" s="49"/>
      <c r="V54" s="49"/>
      <c r="W54" s="49"/>
    </row>
    <row r="55" spans="1:49" ht="15" x14ac:dyDescent="0.25">
      <c r="A55" s="214" t="s">
        <v>151</v>
      </c>
      <c r="B55" s="211"/>
      <c r="C55" s="211"/>
      <c r="D55" s="211"/>
      <c r="E55" s="211"/>
      <c r="F55" s="211"/>
      <c r="O55" s="37"/>
      <c r="Q55" s="37"/>
      <c r="R55" s="54"/>
    </row>
    <row r="57" spans="1:49" x14ac:dyDescent="0.2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49" hidden="1" x14ac:dyDescent="0.2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AL58" s="39" t="b">
        <f>AL48='1_BOT'!D46</f>
        <v>1</v>
      </c>
      <c r="AM58" s="39" t="b">
        <f>AM48='1_BOT'!D47</f>
        <v>1</v>
      </c>
      <c r="AN58" s="39" t="b">
        <f>AN48='1_BOT'!D48</f>
        <v>1</v>
      </c>
      <c r="AO58" s="39" t="b">
        <f>AO48='1_BOT'!D49</f>
        <v>1</v>
      </c>
      <c r="AP58" s="39" t="b">
        <f>AP48='1_BOT'!D50</f>
        <v>1</v>
      </c>
      <c r="AQ58" s="39" t="b">
        <f>AQ48='1_BOT'!D51</f>
        <v>1</v>
      </c>
      <c r="AR58" s="39" t="b">
        <f>AR48='1_BOT'!D52</f>
        <v>1</v>
      </c>
      <c r="AS58" s="39" t="b">
        <f>AS48='1_BOT'!D53</f>
        <v>1</v>
      </c>
      <c r="AT58" s="39" t="b">
        <f>AT48='1_BOT'!D54</f>
        <v>1</v>
      </c>
      <c r="AU58" s="39" t="b">
        <f>AU48='1_BOT'!D55</f>
        <v>1</v>
      </c>
      <c r="AV58" s="39" t="b">
        <f>AV48='1_BOT'!D56</f>
        <v>1</v>
      </c>
      <c r="AW58" s="39" t="b">
        <f>AW48='1_BOT'!D57</f>
        <v>1</v>
      </c>
    </row>
    <row r="59" spans="1:49" hidden="1" x14ac:dyDescent="0.2">
      <c r="AL59" s="39" t="b">
        <f>AL49='1_BOT'!E46</f>
        <v>1</v>
      </c>
      <c r="AM59" s="39" t="b">
        <f>AM49='1_BOT'!E47</f>
        <v>1</v>
      </c>
      <c r="AN59" s="39" t="b">
        <f>AN49='1_BOT'!E48</f>
        <v>1</v>
      </c>
      <c r="AO59" s="39" t="b">
        <f>AO49='1_BOT'!E49</f>
        <v>1</v>
      </c>
      <c r="AP59" s="39" t="b">
        <f>AP49='1_BOT'!E50</f>
        <v>1</v>
      </c>
      <c r="AQ59" s="39" t="b">
        <f>AQ49='1_BOT'!E51</f>
        <v>1</v>
      </c>
      <c r="AR59" s="39" t="b">
        <f>AR49='1_BOT'!E52</f>
        <v>1</v>
      </c>
      <c r="AS59" s="39" t="b">
        <f>AS49='1_BOT'!E53</f>
        <v>1</v>
      </c>
      <c r="AT59" s="39" t="b">
        <f>AT49='1_BOT'!E54</f>
        <v>1</v>
      </c>
      <c r="AU59" s="39" t="b">
        <f>AU49='1_BOT'!E55</f>
        <v>1</v>
      </c>
      <c r="AV59" s="39" t="b">
        <f>AV49='1_BOT'!E56</f>
        <v>1</v>
      </c>
      <c r="AW59" s="39" t="b">
        <f>AW49='1_BOT'!E57</f>
        <v>1</v>
      </c>
    </row>
    <row r="61" spans="1:49" x14ac:dyDescent="0.2">
      <c r="AR61" s="34"/>
      <c r="AS61" s="34"/>
      <c r="AT61" s="34"/>
    </row>
    <row r="62" spans="1:49" x14ac:dyDescent="0.2">
      <c r="AR62" s="34"/>
    </row>
  </sheetData>
  <mergeCells count="13">
    <mergeCell ref="B2:AW2"/>
    <mergeCell ref="A54:E54"/>
    <mergeCell ref="A55:F55"/>
    <mergeCell ref="A53:W53"/>
    <mergeCell ref="A1:A2"/>
    <mergeCell ref="A3:A4"/>
    <mergeCell ref="B3:B5"/>
    <mergeCell ref="C3:M4"/>
    <mergeCell ref="N3:AW3"/>
    <mergeCell ref="N4:Y4"/>
    <mergeCell ref="Z4:AK4"/>
    <mergeCell ref="AL4:AW4"/>
    <mergeCell ref="B1:AW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1_BOT</vt:lpstr>
      <vt:lpstr>2_M</vt:lpstr>
      <vt:lpstr>3_X</vt:lpstr>
      <vt:lpstr>4_ReX</vt:lpstr>
      <vt:lpstr>5_TX</vt:lpstr>
      <vt:lpstr>6_PrinX</vt:lpstr>
      <vt:lpstr>7_PrinM</vt:lpstr>
      <vt:lpstr>7_PrinM </vt:lpstr>
      <vt:lpstr>8_BOT_PC</vt:lpstr>
      <vt:lpstr>9_Trade_Reg</vt:lpstr>
      <vt:lpstr>10_Mode_Trspt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Wells</dc:creator>
  <cp:lastModifiedBy>Lae Peleti</cp:lastModifiedBy>
  <cp:lastPrinted>2016-06-14T23:36:51Z</cp:lastPrinted>
  <dcterms:created xsi:type="dcterms:W3CDTF">2015-06-22T00:52:34Z</dcterms:created>
  <dcterms:modified xsi:type="dcterms:W3CDTF">2021-02-22T22:38:37Z</dcterms:modified>
</cp:coreProperties>
</file>