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tats Office\Documents\Work\CSD\02 MACROECONOMIC\IMTS\2022\"/>
    </mc:Choice>
  </mc:AlternateContent>
  <xr:revisionPtr revIDLastSave="0" documentId="13_ncr:1_{64C1BF25-B3AB-44F6-ACD6-FCCA9BEF48B8}" xr6:coauthVersionLast="47" xr6:coauthVersionMax="47" xr10:uidLastSave="{00000000-0000-0000-0000-000000000000}"/>
  <bookViews>
    <workbookView xWindow="-120" yWindow="-120" windowWidth="20730" windowHeight="11040" tabRatio="792" activeTab="9" xr2:uid="{00000000-000D-0000-FFFF-FFFF00000000}"/>
  </bookViews>
  <sheets>
    <sheet name="1_BOT" sheetId="2" r:id="rId1"/>
    <sheet name="2_M" sheetId="3" r:id="rId2"/>
    <sheet name="3_X" sheetId="4" r:id="rId3"/>
    <sheet name="4_ReX" sheetId="5" r:id="rId4"/>
    <sheet name="5_TX" sheetId="6" r:id="rId5"/>
    <sheet name="6_PrinX" sheetId="7" r:id="rId6"/>
    <sheet name="7_PrinM " sheetId="8" r:id="rId7"/>
    <sheet name="8_BOT_PC" sheetId="9" r:id="rId8"/>
    <sheet name="9_Trade_Reg" sheetId="10" r:id="rId9"/>
    <sheet name="10_Mode_Trspt" sheetId="1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1" l="1"/>
  <c r="H156" i="11"/>
  <c r="H157" i="11"/>
  <c r="H158" i="11"/>
  <c r="H159" i="11"/>
  <c r="H160" i="11"/>
  <c r="H161" i="11"/>
  <c r="F80" i="2"/>
  <c r="BR51" i="9" s="1"/>
  <c r="BM8" i="10"/>
  <c r="BN8" i="10"/>
  <c r="BO8" i="10"/>
  <c r="BP8" i="10"/>
  <c r="BQ8" i="10"/>
  <c r="BR8" i="10"/>
  <c r="BS8" i="10"/>
  <c r="BT8" i="10"/>
  <c r="BU8" i="10"/>
  <c r="BV8" i="10"/>
  <c r="BW8" i="10"/>
  <c r="BW26" i="10" s="1"/>
  <c r="BW27" i="10" s="1"/>
  <c r="BL8" i="10"/>
  <c r="BV26" i="10"/>
  <c r="BV27" i="10" s="1"/>
  <c r="BU27" i="10"/>
  <c r="BR26" i="10"/>
  <c r="BT26" i="10"/>
  <c r="BT27" i="10" s="1"/>
  <c r="BU26" i="10"/>
  <c r="BM24" i="10"/>
  <c r="BN24" i="10"/>
  <c r="BO24" i="10"/>
  <c r="BP24" i="10"/>
  <c r="BQ24" i="10"/>
  <c r="BR24" i="10"/>
  <c r="BS24" i="10"/>
  <c r="BT24" i="10"/>
  <c r="BU24" i="10"/>
  <c r="BV24" i="10"/>
  <c r="BW24" i="10"/>
  <c r="BM25" i="10"/>
  <c r="BN25" i="10"/>
  <c r="BO25" i="10"/>
  <c r="BP25" i="10"/>
  <c r="BQ25" i="10"/>
  <c r="BR25" i="10"/>
  <c r="BS25" i="10"/>
  <c r="BT25" i="10"/>
  <c r="BU25" i="10"/>
  <c r="BV25" i="10"/>
  <c r="BW25" i="10"/>
  <c r="BM26" i="10"/>
  <c r="BM27" i="10" s="1"/>
  <c r="BN26" i="10"/>
  <c r="BN27" i="10" s="1"/>
  <c r="BL25" i="10"/>
  <c r="BL26" i="10"/>
  <c r="BL27" i="10" s="1"/>
  <c r="BL24" i="10"/>
  <c r="BW51" i="9"/>
  <c r="BV51" i="9"/>
  <c r="BU51" i="9"/>
  <c r="BT51" i="9"/>
  <c r="BQ51" i="9"/>
  <c r="BM47" i="9"/>
  <c r="BN47" i="9"/>
  <c r="BO47" i="9"/>
  <c r="BP47" i="9"/>
  <c r="BQ47" i="9"/>
  <c r="BR47" i="9"/>
  <c r="BS47" i="9"/>
  <c r="BT47" i="9"/>
  <c r="BU47" i="9"/>
  <c r="BV47" i="9"/>
  <c r="BW47" i="9"/>
  <c r="BL47" i="9"/>
  <c r="BM44" i="9"/>
  <c r="BN44" i="9"/>
  <c r="BO44" i="9"/>
  <c r="BP44" i="9"/>
  <c r="BQ44" i="9"/>
  <c r="BR44" i="9"/>
  <c r="BS44" i="9"/>
  <c r="BT44" i="9"/>
  <c r="BU44" i="9"/>
  <c r="BV44" i="9"/>
  <c r="BW44" i="9"/>
  <c r="BL44" i="9"/>
  <c r="BM41" i="9"/>
  <c r="BN41" i="9"/>
  <c r="BO41" i="9"/>
  <c r="BP41" i="9"/>
  <c r="BQ41" i="9"/>
  <c r="BR41" i="9"/>
  <c r="BS41" i="9"/>
  <c r="BT41" i="9"/>
  <c r="BU41" i="9"/>
  <c r="BV41" i="9"/>
  <c r="BW41" i="9"/>
  <c r="BL41" i="9"/>
  <c r="BM38" i="9"/>
  <c r="BN38" i="9"/>
  <c r="BO38" i="9"/>
  <c r="BP38" i="9"/>
  <c r="BQ38" i="9"/>
  <c r="BR38" i="9"/>
  <c r="BS38" i="9"/>
  <c r="BT38" i="9"/>
  <c r="BU38" i="9"/>
  <c r="BV38" i="9"/>
  <c r="BW38" i="9"/>
  <c r="BL38" i="9"/>
  <c r="BM35" i="9"/>
  <c r="BN35" i="9"/>
  <c r="BO35" i="9"/>
  <c r="BP35" i="9"/>
  <c r="BQ35" i="9"/>
  <c r="BR35" i="9"/>
  <c r="BS35" i="9"/>
  <c r="BT35" i="9"/>
  <c r="BU35" i="9"/>
  <c r="BV35" i="9"/>
  <c r="BW35" i="9"/>
  <c r="BL35" i="9"/>
  <c r="BM32" i="9"/>
  <c r="BN32" i="9"/>
  <c r="BO32" i="9"/>
  <c r="BP32" i="9"/>
  <c r="BQ32" i="9"/>
  <c r="BR32" i="9"/>
  <c r="BS32" i="9"/>
  <c r="BT32" i="9"/>
  <c r="BU32" i="9"/>
  <c r="BV32" i="9"/>
  <c r="BW32" i="9"/>
  <c r="BL32" i="9"/>
  <c r="BM29" i="9"/>
  <c r="BN29" i="9"/>
  <c r="BO29" i="9"/>
  <c r="BP29" i="9"/>
  <c r="BQ29" i="9"/>
  <c r="BR29" i="9"/>
  <c r="BS29" i="9"/>
  <c r="BT29" i="9"/>
  <c r="BU29" i="9"/>
  <c r="BV29" i="9"/>
  <c r="BW29" i="9"/>
  <c r="BL29" i="9"/>
  <c r="BM26" i="9"/>
  <c r="BN26" i="9"/>
  <c r="BO26" i="9"/>
  <c r="BP26" i="9"/>
  <c r="BQ26" i="9"/>
  <c r="BR26" i="9"/>
  <c r="BS26" i="9"/>
  <c r="BT26" i="9"/>
  <c r="BU26" i="9"/>
  <c r="BV26" i="9"/>
  <c r="BW26" i="9"/>
  <c r="BL26" i="9"/>
  <c r="BM23" i="9"/>
  <c r="BN23" i="9"/>
  <c r="BO23" i="9"/>
  <c r="BP23" i="9"/>
  <c r="BQ23" i="9"/>
  <c r="BR23" i="9"/>
  <c r="BS23" i="9"/>
  <c r="BT23" i="9"/>
  <c r="BU23" i="9"/>
  <c r="BV23" i="9"/>
  <c r="BW23" i="9"/>
  <c r="BL23" i="9"/>
  <c r="BM20" i="9"/>
  <c r="BN20" i="9"/>
  <c r="BO20" i="9"/>
  <c r="BP20" i="9"/>
  <c r="BQ20" i="9"/>
  <c r="BR20" i="9"/>
  <c r="BS20" i="9"/>
  <c r="BT20" i="9"/>
  <c r="BU20" i="9"/>
  <c r="BV20" i="9"/>
  <c r="BW20" i="9"/>
  <c r="BL20" i="9"/>
  <c r="BM17" i="9"/>
  <c r="BN17" i="9"/>
  <c r="BO17" i="9"/>
  <c r="BP17" i="9"/>
  <c r="BQ17" i="9"/>
  <c r="BR17" i="9"/>
  <c r="BS17" i="9"/>
  <c r="BT17" i="9"/>
  <c r="BU17" i="9"/>
  <c r="BV17" i="9"/>
  <c r="BW17" i="9"/>
  <c r="BL17" i="9"/>
  <c r="BM14" i="9"/>
  <c r="BN14" i="9"/>
  <c r="BO14" i="9"/>
  <c r="BP14" i="9"/>
  <c r="BQ14" i="9"/>
  <c r="BR14" i="9"/>
  <c r="BS14" i="9"/>
  <c r="BT14" i="9"/>
  <c r="BU14" i="9"/>
  <c r="BV14" i="9"/>
  <c r="BW14" i="9"/>
  <c r="BL14" i="9"/>
  <c r="BM11" i="9"/>
  <c r="BN11" i="9"/>
  <c r="BO11" i="9"/>
  <c r="BP11" i="9"/>
  <c r="BQ11" i="9"/>
  <c r="BR11" i="9"/>
  <c r="BS11" i="9"/>
  <c r="BT11" i="9"/>
  <c r="BU11" i="9"/>
  <c r="BV11" i="9"/>
  <c r="BW11" i="9"/>
  <c r="BL11" i="9"/>
  <c r="BM8" i="9"/>
  <c r="BN8" i="9"/>
  <c r="BO8" i="9"/>
  <c r="BP8" i="9"/>
  <c r="BQ8" i="9"/>
  <c r="BR8" i="9"/>
  <c r="BS8" i="9"/>
  <c r="BT8" i="9"/>
  <c r="BU8" i="9"/>
  <c r="BV8" i="9"/>
  <c r="BW8" i="9"/>
  <c r="BL8" i="9"/>
  <c r="BR49" i="9"/>
  <c r="BM48" i="9"/>
  <c r="BN48" i="9"/>
  <c r="BO48" i="9"/>
  <c r="BP48" i="9"/>
  <c r="BQ48" i="9"/>
  <c r="BR48" i="9"/>
  <c r="BS48" i="9"/>
  <c r="BT48" i="9"/>
  <c r="BU48" i="9"/>
  <c r="BV48" i="9"/>
  <c r="BW48" i="9"/>
  <c r="BL48" i="9"/>
  <c r="BM49" i="9"/>
  <c r="BN49" i="9"/>
  <c r="BO49" i="9"/>
  <c r="BP49" i="9"/>
  <c r="BQ49" i="9"/>
  <c r="BS49" i="9"/>
  <c r="BT49" i="9"/>
  <c r="BU49" i="9"/>
  <c r="BV49" i="9"/>
  <c r="BW49" i="9"/>
  <c r="BL49" i="9"/>
  <c r="CA16" i="9"/>
  <c r="D75" i="2"/>
  <c r="D76" i="2"/>
  <c r="D77" i="2"/>
  <c r="D78" i="2"/>
  <c r="D79" i="2"/>
  <c r="D80" i="2"/>
  <c r="D81" i="2"/>
  <c r="D82" i="2"/>
  <c r="D83" i="2"/>
  <c r="D84" i="2"/>
  <c r="D85" i="2"/>
  <c r="D74" i="2"/>
  <c r="BR27" i="10" l="1"/>
  <c r="BS51" i="9"/>
  <c r="BV17" i="7"/>
  <c r="BU17" i="7"/>
  <c r="BT17" i="7"/>
  <c r="BS17" i="7"/>
  <c r="BR17" i="7"/>
  <c r="BQ17" i="7"/>
  <c r="BP17" i="7"/>
  <c r="BO17" i="7"/>
  <c r="BN17" i="7"/>
  <c r="BM17" i="7"/>
  <c r="BL17" i="7"/>
  <c r="BK17" i="7"/>
  <c r="BS16" i="7"/>
  <c r="BT16" i="7"/>
  <c r="BU16" i="7"/>
  <c r="BV16" i="7"/>
  <c r="BT15" i="7"/>
  <c r="BU15" i="7"/>
  <c r="BV15" i="7"/>
  <c r="BT11" i="7"/>
  <c r="BU11" i="7"/>
  <c r="BV11" i="7"/>
  <c r="X84" i="6"/>
  <c r="X77" i="5"/>
  <c r="X78" i="5"/>
  <c r="X79" i="5"/>
  <c r="X80" i="5"/>
  <c r="X81" i="5"/>
  <c r="X82" i="5"/>
  <c r="X83" i="5"/>
  <c r="X84" i="5"/>
  <c r="X85" i="5"/>
  <c r="X86" i="5"/>
  <c r="X87" i="5"/>
  <c r="X76" i="5"/>
  <c r="N40" i="8" l="1"/>
  <c r="M40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6" i="8"/>
  <c r="BO23" i="10"/>
  <c r="BP23" i="10"/>
  <c r="BQ23" i="10"/>
  <c r="BR23" i="10"/>
  <c r="BS23" i="10"/>
  <c r="BT23" i="10"/>
  <c r="BU23" i="10"/>
  <c r="BV23" i="10"/>
  <c r="BW23" i="10"/>
  <c r="BO20" i="10"/>
  <c r="BO26" i="10" s="1"/>
  <c r="BO27" i="10" s="1"/>
  <c r="BP20" i="10"/>
  <c r="BP26" i="10" s="1"/>
  <c r="BP27" i="10" s="1"/>
  <c r="BQ20" i="10"/>
  <c r="BQ26" i="10" s="1"/>
  <c r="BQ27" i="10" s="1"/>
  <c r="BR20" i="10"/>
  <c r="BS20" i="10"/>
  <c r="BS26" i="10" s="1"/>
  <c r="BS27" i="10" s="1"/>
  <c r="BT20" i="10"/>
  <c r="BU20" i="10"/>
  <c r="BV20" i="10"/>
  <c r="BW20" i="10"/>
  <c r="BO17" i="10"/>
  <c r="BP17" i="10"/>
  <c r="BQ17" i="10"/>
  <c r="BR17" i="10"/>
  <c r="BS17" i="10"/>
  <c r="BT17" i="10"/>
  <c r="BU17" i="10"/>
  <c r="BV17" i="10"/>
  <c r="BW17" i="10"/>
  <c r="BO14" i="10"/>
  <c r="BP14" i="10"/>
  <c r="BQ14" i="10"/>
  <c r="BR14" i="10"/>
  <c r="BS14" i="10"/>
  <c r="BT14" i="10"/>
  <c r="BU14" i="10"/>
  <c r="BV14" i="10"/>
  <c r="BW14" i="10"/>
  <c r="BO11" i="10"/>
  <c r="BP11" i="10"/>
  <c r="BQ11" i="10"/>
  <c r="BR11" i="10"/>
  <c r="BS11" i="10"/>
  <c r="BT11" i="10"/>
  <c r="BU11" i="10"/>
  <c r="BV11" i="10"/>
  <c r="BW11" i="10"/>
  <c r="BL40" i="8"/>
  <c r="BM40" i="8"/>
  <c r="BN40" i="8"/>
  <c r="BO40" i="8"/>
  <c r="BP40" i="8"/>
  <c r="BQ40" i="8"/>
  <c r="BR40" i="8"/>
  <c r="BS40" i="8"/>
  <c r="BT40" i="8"/>
  <c r="BU40" i="8"/>
  <c r="BV40" i="8"/>
  <c r="BK40" i="8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0" i="3"/>
  <c r="K75" i="2"/>
  <c r="K76" i="2"/>
  <c r="K77" i="2"/>
  <c r="K78" i="2"/>
  <c r="K79" i="2"/>
  <c r="K80" i="2"/>
  <c r="K81" i="2"/>
  <c r="K82" i="2"/>
  <c r="K74" i="2"/>
  <c r="BL20" i="10" l="1"/>
  <c r="BL23" i="10"/>
  <c r="D62" i="2" l="1"/>
  <c r="F61" i="2"/>
  <c r="C32" i="11" l="1"/>
  <c r="BK11" i="7"/>
  <c r="BL11" i="7"/>
  <c r="BM11" i="7"/>
  <c r="BN11" i="7"/>
  <c r="BN16" i="7" s="1"/>
  <c r="BO11" i="7"/>
  <c r="BP11" i="7"/>
  <c r="BQ11" i="7"/>
  <c r="BR11" i="7"/>
  <c r="BR16" i="7" s="1"/>
  <c r="BS11" i="7"/>
  <c r="BK16" i="7"/>
  <c r="BM16" i="7"/>
  <c r="BK15" i="7"/>
  <c r="BL15" i="7"/>
  <c r="BL16" i="7" s="1"/>
  <c r="BM15" i="7"/>
  <c r="BN15" i="7"/>
  <c r="BO15" i="7"/>
  <c r="BO16" i="7" s="1"/>
  <c r="BP15" i="7"/>
  <c r="BP16" i="7" s="1"/>
  <c r="BQ15" i="7"/>
  <c r="BQ16" i="7" s="1"/>
  <c r="BR15" i="7"/>
  <c r="BS15" i="7"/>
  <c r="X76" i="4"/>
  <c r="X77" i="4"/>
  <c r="X78" i="4"/>
  <c r="X79" i="4"/>
  <c r="X80" i="4"/>
  <c r="X81" i="4"/>
  <c r="X82" i="4"/>
  <c r="X83" i="4"/>
  <c r="X84" i="4"/>
  <c r="X85" i="4"/>
  <c r="X86" i="4"/>
  <c r="X87" i="4"/>
  <c r="H144" i="11"/>
  <c r="H145" i="11"/>
  <c r="H146" i="11"/>
  <c r="H147" i="11"/>
  <c r="H148" i="11"/>
  <c r="H149" i="11"/>
  <c r="H150" i="11"/>
  <c r="H151" i="11"/>
  <c r="H152" i="11"/>
  <c r="H153" i="11"/>
  <c r="H154" i="11"/>
  <c r="BM23" i="10" l="1"/>
  <c r="BN23" i="10"/>
  <c r="BM20" i="10"/>
  <c r="BN20" i="10"/>
  <c r="BL17" i="10"/>
  <c r="BM17" i="10"/>
  <c r="BN17" i="10"/>
  <c r="BL14" i="10"/>
  <c r="BM14" i="10"/>
  <c r="BN14" i="10"/>
  <c r="BL11" i="10"/>
  <c r="BM11" i="10"/>
  <c r="BN11" i="10"/>
  <c r="X80" i="6" l="1"/>
  <c r="X81" i="6"/>
  <c r="X82" i="6"/>
  <c r="X76" i="3"/>
  <c r="X77" i="3"/>
  <c r="X78" i="3"/>
  <c r="BG40" i="8" l="1"/>
  <c r="BH40" i="8"/>
  <c r="BI40" i="8"/>
  <c r="BJ40" i="8"/>
  <c r="BI24" i="10" l="1"/>
  <c r="BJ24" i="10"/>
  <c r="BK24" i="10"/>
  <c r="BI25" i="10"/>
  <c r="BJ25" i="10"/>
  <c r="BK25" i="10"/>
  <c r="O25" i="10"/>
  <c r="H127" i="11" l="1"/>
  <c r="H128" i="11"/>
  <c r="H129" i="11"/>
  <c r="H130" i="11"/>
  <c r="H131" i="11"/>
  <c r="H132" i="11"/>
  <c r="H133" i="11"/>
  <c r="H134" i="11"/>
  <c r="H135" i="11"/>
  <c r="H136" i="11"/>
  <c r="H138" i="11"/>
  <c r="H139" i="11"/>
  <c r="H140" i="11"/>
  <c r="H141" i="11"/>
  <c r="H142" i="11"/>
  <c r="H143" i="11"/>
  <c r="BH23" i="10"/>
  <c r="BI23" i="10"/>
  <c r="BJ23" i="10"/>
  <c r="BK23" i="10"/>
  <c r="BH20" i="10"/>
  <c r="BI20" i="10"/>
  <c r="BJ20" i="10"/>
  <c r="BK20" i="10"/>
  <c r="BH17" i="10"/>
  <c r="BI17" i="10"/>
  <c r="BJ17" i="10"/>
  <c r="BK17" i="10"/>
  <c r="BH14" i="10"/>
  <c r="BI14" i="10"/>
  <c r="BJ14" i="10"/>
  <c r="BK14" i="10"/>
  <c r="BH11" i="10"/>
  <c r="BI11" i="10"/>
  <c r="BJ11" i="10"/>
  <c r="BK11" i="10"/>
  <c r="BK26" i="10" s="1"/>
  <c r="BI26" i="10" l="1"/>
  <c r="BJ26" i="10"/>
  <c r="D33" i="11" l="1"/>
  <c r="E33" i="11"/>
  <c r="F33" i="11"/>
  <c r="G33" i="11"/>
  <c r="H33" i="11"/>
  <c r="C33" i="11"/>
  <c r="D32" i="11"/>
  <c r="E32" i="11"/>
  <c r="F32" i="11"/>
  <c r="G32" i="11"/>
  <c r="H32" i="11"/>
  <c r="O6" i="10"/>
  <c r="O7" i="10"/>
  <c r="O8" i="10"/>
  <c r="O9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10" i="10"/>
  <c r="BK27" i="10"/>
  <c r="O7" i="9"/>
  <c r="O9" i="9"/>
  <c r="O10" i="9"/>
  <c r="O12" i="9"/>
  <c r="O13" i="9"/>
  <c r="O15" i="9"/>
  <c r="O16" i="9"/>
  <c r="O18" i="9"/>
  <c r="O19" i="9"/>
  <c r="O21" i="9"/>
  <c r="O22" i="9"/>
  <c r="O24" i="9"/>
  <c r="O25" i="9"/>
  <c r="O27" i="9"/>
  <c r="O28" i="9"/>
  <c r="O30" i="9"/>
  <c r="O31" i="9"/>
  <c r="O33" i="9"/>
  <c r="O34" i="9"/>
  <c r="O36" i="9"/>
  <c r="O37" i="9"/>
  <c r="O39" i="9"/>
  <c r="O40" i="9"/>
  <c r="O42" i="9"/>
  <c r="O43" i="9"/>
  <c r="O45" i="9"/>
  <c r="O46" i="9"/>
  <c r="O6" i="9"/>
  <c r="BP51" i="9"/>
  <c r="BO51" i="9"/>
  <c r="O44" i="9"/>
  <c r="O35" i="9"/>
  <c r="O23" i="9"/>
  <c r="N8" i="7"/>
  <c r="N9" i="7"/>
  <c r="N10" i="7"/>
  <c r="N11" i="7"/>
  <c r="N13" i="7"/>
  <c r="N14" i="7"/>
  <c r="N15" i="7"/>
  <c r="N16" i="7"/>
  <c r="N7" i="7"/>
  <c r="C77" i="6"/>
  <c r="D77" i="6"/>
  <c r="E77" i="6"/>
  <c r="F77" i="6"/>
  <c r="G77" i="6"/>
  <c r="H77" i="6"/>
  <c r="I77" i="6"/>
  <c r="J77" i="6"/>
  <c r="K77" i="6"/>
  <c r="L77" i="6"/>
  <c r="M77" i="6"/>
  <c r="N77" i="6"/>
  <c r="N21" i="6" s="1"/>
  <c r="O77" i="6"/>
  <c r="P77" i="6"/>
  <c r="Q77" i="6"/>
  <c r="R77" i="6"/>
  <c r="R21" i="6" s="1"/>
  <c r="S77" i="6"/>
  <c r="T77" i="6"/>
  <c r="U77" i="6"/>
  <c r="V77" i="6"/>
  <c r="V21" i="6" s="1"/>
  <c r="W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C83" i="6"/>
  <c r="D83" i="6"/>
  <c r="E83" i="6"/>
  <c r="F83" i="6"/>
  <c r="G83" i="6"/>
  <c r="H83" i="6"/>
  <c r="I83" i="6"/>
  <c r="J83" i="6"/>
  <c r="J21" i="6" s="1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B78" i="6"/>
  <c r="B79" i="6"/>
  <c r="B80" i="6"/>
  <c r="B81" i="6"/>
  <c r="B82" i="6"/>
  <c r="B83" i="6"/>
  <c r="B84" i="6"/>
  <c r="B85" i="6"/>
  <c r="B86" i="6"/>
  <c r="B87" i="6"/>
  <c r="B88" i="6"/>
  <c r="B77" i="6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79" i="6"/>
  <c r="X78" i="6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C18" i="2"/>
  <c r="E18" i="2"/>
  <c r="B18" i="2"/>
  <c r="C17" i="2"/>
  <c r="E17" i="2"/>
  <c r="F26" i="10"/>
  <c r="G26" i="10"/>
  <c r="H26" i="10"/>
  <c r="I26" i="10"/>
  <c r="J26" i="10"/>
  <c r="E26" i="10"/>
  <c r="D27" i="10"/>
  <c r="E27" i="10"/>
  <c r="F27" i="10"/>
  <c r="G27" i="10"/>
  <c r="H27" i="10"/>
  <c r="I27" i="10"/>
  <c r="J27" i="10"/>
  <c r="D28" i="10"/>
  <c r="E28" i="10"/>
  <c r="F28" i="10"/>
  <c r="G28" i="10"/>
  <c r="H28" i="10"/>
  <c r="I28" i="10"/>
  <c r="J28" i="10"/>
  <c r="C28" i="10"/>
  <c r="C27" i="10"/>
  <c r="Q27" i="10"/>
  <c r="R27" i="10"/>
  <c r="S27" i="10"/>
  <c r="T27" i="10"/>
  <c r="U27" i="10"/>
  <c r="U29" i="10" s="1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A29" i="10" s="1"/>
  <c r="BB27" i="10"/>
  <c r="BC27" i="10"/>
  <c r="BD27" i="10"/>
  <c r="BE27" i="10"/>
  <c r="BF27" i="10"/>
  <c r="BG27" i="10"/>
  <c r="BH27" i="10"/>
  <c r="BI27" i="10"/>
  <c r="BJ27" i="10"/>
  <c r="Q28" i="10"/>
  <c r="R28" i="10"/>
  <c r="S28" i="10"/>
  <c r="T28" i="10"/>
  <c r="T29" i="10" s="1"/>
  <c r="U28" i="10"/>
  <c r="V28" i="10"/>
  <c r="W28" i="10"/>
  <c r="X28" i="10"/>
  <c r="X29" i="10" s="1"/>
  <c r="Y28" i="10"/>
  <c r="Z28" i="10"/>
  <c r="AA28" i="10"/>
  <c r="AB28" i="10"/>
  <c r="AB29" i="10" s="1"/>
  <c r="AC28" i="10"/>
  <c r="AD28" i="10"/>
  <c r="AE28" i="10"/>
  <c r="AF28" i="10"/>
  <c r="AF29" i="10" s="1"/>
  <c r="AG28" i="10"/>
  <c r="AH28" i="10"/>
  <c r="AI28" i="10"/>
  <c r="AJ28" i="10"/>
  <c r="AJ29" i="10" s="1"/>
  <c r="AK28" i="10"/>
  <c r="AL28" i="10"/>
  <c r="AM28" i="10"/>
  <c r="AN28" i="10"/>
  <c r="AN29" i="10" s="1"/>
  <c r="AO28" i="10"/>
  <c r="AP28" i="10"/>
  <c r="AQ28" i="10"/>
  <c r="AR28" i="10"/>
  <c r="AR29" i="10" s="1"/>
  <c r="AS28" i="10"/>
  <c r="AT28" i="10"/>
  <c r="AU28" i="10"/>
  <c r="AV28" i="10"/>
  <c r="AV29" i="10" s="1"/>
  <c r="AW28" i="10"/>
  <c r="AX28" i="10"/>
  <c r="AY28" i="10"/>
  <c r="AZ28" i="10"/>
  <c r="AZ29" i="10" s="1"/>
  <c r="BA28" i="10"/>
  <c r="BB28" i="10"/>
  <c r="BC28" i="10"/>
  <c r="BD28" i="10"/>
  <c r="BD29" i="10" s="1"/>
  <c r="BE28" i="10"/>
  <c r="BF28" i="10"/>
  <c r="BG28" i="10"/>
  <c r="BH28" i="10"/>
  <c r="BH29" i="10" s="1"/>
  <c r="BI28" i="10"/>
  <c r="BJ28" i="10"/>
  <c r="BK28" i="10"/>
  <c r="S29" i="10"/>
  <c r="P28" i="10"/>
  <c r="P27" i="10"/>
  <c r="AU21" i="10"/>
  <c r="AV21" i="10"/>
  <c r="AT22" i="10"/>
  <c r="AU22" i="10"/>
  <c r="C22" i="10"/>
  <c r="C23" i="10" s="1"/>
  <c r="C21" i="10"/>
  <c r="BE45" i="9"/>
  <c r="Q45" i="9"/>
  <c r="R45" i="9"/>
  <c r="S45" i="9"/>
  <c r="T45" i="9"/>
  <c r="U45" i="9"/>
  <c r="V45" i="9"/>
  <c r="W45" i="9"/>
  <c r="X45" i="9"/>
  <c r="Y45" i="9"/>
  <c r="Z45" i="9"/>
  <c r="AA45" i="9"/>
  <c r="AB45" i="9"/>
  <c r="AB47" i="9" s="1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U47" i="9" s="1"/>
  <c r="AV45" i="9"/>
  <c r="BF45" i="9"/>
  <c r="BI45" i="9"/>
  <c r="BJ45" i="9"/>
  <c r="BK45" i="9"/>
  <c r="Q46" i="9"/>
  <c r="R46" i="9"/>
  <c r="R47" i="9" s="1"/>
  <c r="S46" i="9"/>
  <c r="T46" i="9"/>
  <c r="U46" i="9"/>
  <c r="V46" i="9"/>
  <c r="W46" i="9"/>
  <c r="X46" i="9"/>
  <c r="Y46" i="9"/>
  <c r="Z46" i="9"/>
  <c r="Z47" i="9" s="1"/>
  <c r="AA46" i="9"/>
  <c r="AB46" i="9"/>
  <c r="AC46" i="9"/>
  <c r="AD46" i="9"/>
  <c r="AE46" i="9"/>
  <c r="AF46" i="9"/>
  <c r="AF47" i="9" s="1"/>
  <c r="AG46" i="9"/>
  <c r="AH46" i="9"/>
  <c r="AH47" i="9" s="1"/>
  <c r="AI46" i="9"/>
  <c r="AJ46" i="9"/>
  <c r="AK46" i="9"/>
  <c r="AL46" i="9"/>
  <c r="AM46" i="9"/>
  <c r="AN46" i="9"/>
  <c r="AN47" i="9" s="1"/>
  <c r="AO46" i="9"/>
  <c r="AP46" i="9"/>
  <c r="AP47" i="9" s="1"/>
  <c r="AQ46" i="9"/>
  <c r="AQ47" i="9" s="1"/>
  <c r="AR46" i="9"/>
  <c r="AR47" i="9" s="1"/>
  <c r="AS46" i="9"/>
  <c r="AU46" i="9"/>
  <c r="BE46" i="9"/>
  <c r="BI46" i="9"/>
  <c r="BI47" i="9" s="1"/>
  <c r="BJ46" i="9"/>
  <c r="BK46" i="9"/>
  <c r="S47" i="9"/>
  <c r="T47" i="9"/>
  <c r="U47" i="9"/>
  <c r="V47" i="9"/>
  <c r="W47" i="9"/>
  <c r="X47" i="9"/>
  <c r="AC47" i="9"/>
  <c r="AD47" i="9"/>
  <c r="AJ47" i="9"/>
  <c r="AK47" i="9"/>
  <c r="AL47" i="9"/>
  <c r="AS47" i="9"/>
  <c r="BK47" i="9"/>
  <c r="S21" i="6" l="1"/>
  <c r="O21" i="6"/>
  <c r="K21" i="6"/>
  <c r="G21" i="6"/>
  <c r="C21" i="6"/>
  <c r="W21" i="6"/>
  <c r="AM47" i="9"/>
  <c r="AA47" i="9"/>
  <c r="O26" i="9"/>
  <c r="O48" i="9"/>
  <c r="AI47" i="9"/>
  <c r="H29" i="10"/>
  <c r="B21" i="6"/>
  <c r="U21" i="6"/>
  <c r="Q21" i="6"/>
  <c r="M21" i="6"/>
  <c r="I21" i="6"/>
  <c r="E21" i="6"/>
  <c r="AE47" i="9"/>
  <c r="X20" i="5"/>
  <c r="F21" i="6"/>
  <c r="X77" i="6"/>
  <c r="X21" i="6" s="1"/>
  <c r="T21" i="6"/>
  <c r="P21" i="6"/>
  <c r="L21" i="6"/>
  <c r="H21" i="6"/>
  <c r="D21" i="6"/>
  <c r="O17" i="9"/>
  <c r="O41" i="9"/>
  <c r="O38" i="9"/>
  <c r="O32" i="9"/>
  <c r="O11" i="9"/>
  <c r="O47" i="9"/>
  <c r="O29" i="9"/>
  <c r="O20" i="9"/>
  <c r="O14" i="9"/>
  <c r="O8" i="9"/>
  <c r="O49" i="9"/>
  <c r="F18" i="2"/>
  <c r="E29" i="10"/>
  <c r="D29" i="10"/>
  <c r="BK29" i="10"/>
  <c r="AY29" i="10"/>
  <c r="AQ29" i="10"/>
  <c r="AI29" i="10"/>
  <c r="AA29" i="10"/>
  <c r="BI29" i="10"/>
  <c r="BE29" i="10"/>
  <c r="AW29" i="10"/>
  <c r="AS29" i="10"/>
  <c r="AO29" i="10"/>
  <c r="AK29" i="10"/>
  <c r="AG29" i="10"/>
  <c r="AC29" i="10"/>
  <c r="Y29" i="10"/>
  <c r="Q29" i="10"/>
  <c r="F29" i="10"/>
  <c r="BG29" i="10"/>
  <c r="BC29" i="10"/>
  <c r="AU29" i="10"/>
  <c r="AM29" i="10"/>
  <c r="AE29" i="10"/>
  <c r="W29" i="10"/>
  <c r="P29" i="10"/>
  <c r="C29" i="10"/>
  <c r="J29" i="10"/>
  <c r="BJ47" i="9"/>
  <c r="AO47" i="9"/>
  <c r="AG47" i="9"/>
  <c r="Y47" i="9"/>
  <c r="Q47" i="9"/>
  <c r="G29" i="10"/>
  <c r="I29" i="10"/>
  <c r="BJ29" i="10"/>
  <c r="BF29" i="10"/>
  <c r="BB29" i="10"/>
  <c r="AX29" i="10"/>
  <c r="AT29" i="10"/>
  <c r="AP29" i="10"/>
  <c r="AL29" i="10"/>
  <c r="AH29" i="10"/>
  <c r="AD29" i="10"/>
  <c r="Z29" i="10"/>
  <c r="V29" i="10"/>
  <c r="R29" i="10"/>
  <c r="D18" i="2"/>
  <c r="AU23" i="10"/>
  <c r="O50" i="9" l="1"/>
  <c r="C31" i="11"/>
  <c r="C30" i="11"/>
  <c r="B19" i="3"/>
  <c r="BF23" i="9" l="1"/>
  <c r="BG23" i="9"/>
  <c r="BH23" i="9"/>
  <c r="BI23" i="9"/>
  <c r="BJ23" i="9"/>
  <c r="BK23" i="9"/>
  <c r="BH15" i="7"/>
  <c r="BI15" i="7"/>
  <c r="BJ15" i="7"/>
  <c r="BH11" i="7"/>
  <c r="BH16" i="7" s="1"/>
  <c r="BI11" i="7"/>
  <c r="BJ11" i="7"/>
  <c r="B72" i="6"/>
  <c r="X63" i="5"/>
  <c r="X64" i="5"/>
  <c r="X65" i="5"/>
  <c r="X66" i="5"/>
  <c r="X67" i="6" s="1"/>
  <c r="X67" i="5"/>
  <c r="X68" i="6" s="1"/>
  <c r="X68" i="5"/>
  <c r="X69" i="6" s="1"/>
  <c r="X69" i="5"/>
  <c r="X70" i="6" s="1"/>
  <c r="X70" i="5"/>
  <c r="X71" i="5"/>
  <c r="X72" i="5"/>
  <c r="X73" i="5"/>
  <c r="X74" i="5"/>
  <c r="X72" i="4"/>
  <c r="X73" i="4"/>
  <c r="X74" i="4"/>
  <c r="X64" i="3"/>
  <c r="X65" i="3"/>
  <c r="X66" i="3"/>
  <c r="X67" i="3"/>
  <c r="X68" i="3"/>
  <c r="X69" i="3"/>
  <c r="X70" i="3"/>
  <c r="X71" i="3"/>
  <c r="X72" i="3"/>
  <c r="X73" i="3"/>
  <c r="X74" i="3"/>
  <c r="X63" i="3"/>
  <c r="B17" i="2"/>
  <c r="D63" i="2"/>
  <c r="F63" i="2" s="1"/>
  <c r="D64" i="2"/>
  <c r="F64" i="2" s="1"/>
  <c r="D65" i="2"/>
  <c r="F65" i="2" s="1"/>
  <c r="D66" i="2"/>
  <c r="F66" i="2" s="1"/>
  <c r="D67" i="2"/>
  <c r="D68" i="2"/>
  <c r="F68" i="2" s="1"/>
  <c r="D69" i="2"/>
  <c r="F69" i="2" s="1"/>
  <c r="D70" i="2"/>
  <c r="F70" i="2" s="1"/>
  <c r="D71" i="2"/>
  <c r="F71" i="2" s="1"/>
  <c r="D72" i="2"/>
  <c r="F72" i="2" s="1"/>
  <c r="D61" i="2"/>
  <c r="F67" i="2"/>
  <c r="D17" i="2" l="1"/>
  <c r="BJ16" i="7"/>
  <c r="X19" i="3"/>
  <c r="X73" i="6"/>
  <c r="X74" i="6"/>
  <c r="X75" i="6"/>
  <c r="F62" i="2"/>
  <c r="BI16" i="7"/>
  <c r="N7" i="10"/>
  <c r="N9" i="10"/>
  <c r="N10" i="10"/>
  <c r="N12" i="10"/>
  <c r="N13" i="10"/>
  <c r="N15" i="10"/>
  <c r="N16" i="10"/>
  <c r="N18" i="10"/>
  <c r="N19" i="10"/>
  <c r="N21" i="10"/>
  <c r="N22" i="10"/>
  <c r="N6" i="10"/>
  <c r="AZ23" i="10"/>
  <c r="BA23" i="10"/>
  <c r="BB23" i="10"/>
  <c r="BC23" i="10"/>
  <c r="BD23" i="10"/>
  <c r="BE23" i="10"/>
  <c r="BF23" i="10"/>
  <c r="BG23" i="10"/>
  <c r="AZ20" i="10"/>
  <c r="BA20" i="10"/>
  <c r="BB20" i="10"/>
  <c r="BC20" i="10"/>
  <c r="BD20" i="10"/>
  <c r="BE20" i="10"/>
  <c r="BF20" i="10"/>
  <c r="BG20" i="10"/>
  <c r="AZ17" i="10"/>
  <c r="BA17" i="10"/>
  <c r="BB17" i="10"/>
  <c r="BC17" i="10"/>
  <c r="BD17" i="10"/>
  <c r="BE17" i="10"/>
  <c r="BF17" i="10"/>
  <c r="BG17" i="10"/>
  <c r="AZ14" i="10"/>
  <c r="BA14" i="10"/>
  <c r="BB14" i="10"/>
  <c r="BC14" i="10"/>
  <c r="BD14" i="10"/>
  <c r="BE14" i="10"/>
  <c r="BF14" i="10"/>
  <c r="BG14" i="10"/>
  <c r="AZ11" i="10"/>
  <c r="BA11" i="10"/>
  <c r="BB11" i="10"/>
  <c r="BC11" i="10"/>
  <c r="BD11" i="10"/>
  <c r="BE11" i="10"/>
  <c r="BF11" i="10"/>
  <c r="BG11" i="10"/>
  <c r="AY11" i="10"/>
  <c r="AZ8" i="10"/>
  <c r="BA8" i="10"/>
  <c r="BB8" i="10"/>
  <c r="BC8" i="10"/>
  <c r="BD8" i="10"/>
  <c r="BE8" i="10"/>
  <c r="BF8" i="10"/>
  <c r="BG8" i="10"/>
  <c r="BH8" i="10"/>
  <c r="BH26" i="10" s="1"/>
  <c r="AY8" i="10"/>
  <c r="AZ25" i="10"/>
  <c r="BA25" i="10"/>
  <c r="BB25" i="10"/>
  <c r="BC25" i="10"/>
  <c r="BD25" i="10"/>
  <c r="BE25" i="10"/>
  <c r="BF25" i="10"/>
  <c r="BF26" i="10" s="1"/>
  <c r="BG25" i="10"/>
  <c r="BH25" i="10"/>
  <c r="AZ24" i="10"/>
  <c r="BA24" i="10"/>
  <c r="BB24" i="10"/>
  <c r="BC24" i="10"/>
  <c r="BD24" i="10"/>
  <c r="BE24" i="10"/>
  <c r="BG24" i="10"/>
  <c r="BH24" i="10"/>
  <c r="F17" i="2" l="1"/>
  <c r="N20" i="10"/>
  <c r="N23" i="10"/>
  <c r="N17" i="10"/>
  <c r="N14" i="10"/>
  <c r="BD26" i="10"/>
  <c r="N11" i="10"/>
  <c r="N8" i="10"/>
  <c r="N25" i="10"/>
  <c r="N24" i="10"/>
  <c r="BE26" i="10"/>
  <c r="BG26" i="10"/>
  <c r="BC26" i="10"/>
  <c r="BA26" i="10"/>
  <c r="BB26" i="10"/>
  <c r="AZ26" i="10"/>
  <c r="N26" i="10" l="1"/>
  <c r="BD15" i="7"/>
  <c r="H125" i="11" l="1"/>
  <c r="H126" i="11"/>
  <c r="BF41" i="9"/>
  <c r="BG41" i="9"/>
  <c r="BH41" i="9"/>
  <c r="BF38" i="9"/>
  <c r="BG38" i="9"/>
  <c r="BH38" i="9"/>
  <c r="BF35" i="9"/>
  <c r="BG35" i="9"/>
  <c r="BH35" i="9"/>
  <c r="BF32" i="9"/>
  <c r="BG32" i="9"/>
  <c r="BH32" i="9"/>
  <c r="BF29" i="9"/>
  <c r="BG29" i="9"/>
  <c r="BH29" i="9"/>
  <c r="BF26" i="9"/>
  <c r="BG26" i="9"/>
  <c r="BH26" i="9"/>
  <c r="BF20" i="9"/>
  <c r="BG20" i="9"/>
  <c r="BH20" i="9"/>
  <c r="BF17" i="9"/>
  <c r="BG17" i="9"/>
  <c r="BH17" i="9"/>
  <c r="BF14" i="9"/>
  <c r="BG14" i="9"/>
  <c r="BH14" i="9"/>
  <c r="BF11" i="9"/>
  <c r="BG11" i="9"/>
  <c r="BH11" i="9"/>
  <c r="BF8" i="9"/>
  <c r="BG8" i="9"/>
  <c r="BH8" i="9"/>
  <c r="BE40" i="8"/>
  <c r="BF40" i="8"/>
  <c r="BD8" i="7"/>
  <c r="BE11" i="7"/>
  <c r="BE16" i="7" s="1"/>
  <c r="BF11" i="7"/>
  <c r="BG11" i="7"/>
  <c r="BE15" i="7"/>
  <c r="BF15" i="7"/>
  <c r="BG15" i="7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C64" i="6"/>
  <c r="D64" i="6"/>
  <c r="E64" i="6"/>
  <c r="F64" i="6"/>
  <c r="G64" i="6"/>
  <c r="C65" i="6"/>
  <c r="D65" i="6"/>
  <c r="E65" i="6"/>
  <c r="F65" i="6"/>
  <c r="G65" i="6"/>
  <c r="C66" i="6"/>
  <c r="D66" i="6"/>
  <c r="E66" i="6"/>
  <c r="F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C74" i="6"/>
  <c r="D74" i="6"/>
  <c r="E74" i="6"/>
  <c r="F74" i="6"/>
  <c r="G74" i="6"/>
  <c r="C75" i="6"/>
  <c r="D75" i="6"/>
  <c r="E75" i="6"/>
  <c r="F75" i="6"/>
  <c r="G75" i="6"/>
  <c r="B65" i="6"/>
  <c r="B66" i="6"/>
  <c r="B67" i="6"/>
  <c r="B68" i="6"/>
  <c r="B69" i="6"/>
  <c r="B70" i="6"/>
  <c r="B71" i="6"/>
  <c r="B73" i="6"/>
  <c r="B74" i="6"/>
  <c r="B75" i="6"/>
  <c r="B64" i="6"/>
  <c r="E20" i="6" l="1"/>
  <c r="V20" i="6"/>
  <c r="R20" i="6"/>
  <c r="N20" i="6"/>
  <c r="J20" i="6"/>
  <c r="D20" i="6"/>
  <c r="U20" i="6"/>
  <c r="Q20" i="6"/>
  <c r="M20" i="6"/>
  <c r="I20" i="6"/>
  <c r="G20" i="6"/>
  <c r="C20" i="6"/>
  <c r="T20" i="6"/>
  <c r="P20" i="6"/>
  <c r="L20" i="6"/>
  <c r="H20" i="6"/>
  <c r="F20" i="6"/>
  <c r="W20" i="6"/>
  <c r="S20" i="6"/>
  <c r="O20" i="6"/>
  <c r="K20" i="6"/>
  <c r="BG16" i="7"/>
  <c r="BF16" i="7"/>
  <c r="H92" i="11" l="1"/>
  <c r="AZ11" i="7" l="1"/>
  <c r="AY15" i="7"/>
  <c r="AZ15" i="7"/>
  <c r="BA15" i="7"/>
  <c r="BB15" i="7"/>
  <c r="BC15" i="7"/>
  <c r="AX15" i="7"/>
  <c r="BA8" i="7"/>
  <c r="BB8" i="7"/>
  <c r="BC8" i="7"/>
  <c r="BA9" i="7"/>
  <c r="BB9" i="7"/>
  <c r="BC9" i="7"/>
  <c r="BD9" i="7"/>
  <c r="BA10" i="7"/>
  <c r="BB10" i="7"/>
  <c r="BC10" i="7"/>
  <c r="BD10" i="7"/>
  <c r="AT15" i="7"/>
  <c r="C62" i="6"/>
  <c r="D62" i="6"/>
  <c r="E62" i="6"/>
  <c r="F62" i="6"/>
  <c r="X66" i="6"/>
  <c r="BD11" i="7" l="1"/>
  <c r="BD16" i="7" s="1"/>
  <c r="BC11" i="7"/>
  <c r="BC16" i="7" s="1"/>
  <c r="BB11" i="7"/>
  <c r="BB16" i="7" s="1"/>
  <c r="BA11" i="7"/>
  <c r="BA16" i="7" s="1"/>
  <c r="AZ16" i="7"/>
  <c r="BB17" i="9"/>
  <c r="BE11" i="9"/>
  <c r="H119" i="11" l="1"/>
  <c r="H120" i="11"/>
  <c r="H121" i="11"/>
  <c r="H122" i="11"/>
  <c r="H123" i="11"/>
  <c r="H124" i="11"/>
  <c r="BA8" i="9" l="1"/>
  <c r="BB8" i="9"/>
  <c r="BC8" i="9"/>
  <c r="BD8" i="9"/>
  <c r="BE8" i="9"/>
  <c r="BA11" i="9"/>
  <c r="BB11" i="9"/>
  <c r="BC11" i="9"/>
  <c r="BD11" i="9"/>
  <c r="BA14" i="9"/>
  <c r="BB14" i="9"/>
  <c r="BC14" i="9"/>
  <c r="BD14" i="9"/>
  <c r="BE14" i="9"/>
  <c r="BA17" i="9"/>
  <c r="BC17" i="9"/>
  <c r="BD17" i="9"/>
  <c r="BE17" i="9"/>
  <c r="BA20" i="9"/>
  <c r="BB20" i="9"/>
  <c r="BC20" i="9"/>
  <c r="BD20" i="9"/>
  <c r="BE20" i="9"/>
  <c r="BA23" i="9"/>
  <c r="BB23" i="9"/>
  <c r="BC23" i="9"/>
  <c r="BD23" i="9"/>
  <c r="BE23" i="9"/>
  <c r="BA26" i="9"/>
  <c r="BB26" i="9"/>
  <c r="BC26" i="9"/>
  <c r="BD26" i="9"/>
  <c r="BE26" i="9"/>
  <c r="BA29" i="9"/>
  <c r="BB29" i="9"/>
  <c r="BC29" i="9"/>
  <c r="BD29" i="9"/>
  <c r="BE29" i="9"/>
  <c r="BA32" i="9"/>
  <c r="BB32" i="9"/>
  <c r="BC32" i="9"/>
  <c r="BD32" i="9"/>
  <c r="BE32" i="9"/>
  <c r="BA35" i="9"/>
  <c r="BB35" i="9"/>
  <c r="BC35" i="9"/>
  <c r="BD35" i="9"/>
  <c r="BE35" i="9"/>
  <c r="BA38" i="9"/>
  <c r="BB38" i="9"/>
  <c r="BC38" i="9"/>
  <c r="BD38" i="9"/>
  <c r="BE38" i="9"/>
  <c r="BA41" i="9"/>
  <c r="BB41" i="9"/>
  <c r="BC41" i="9"/>
  <c r="BD41" i="9"/>
  <c r="BE41" i="9"/>
  <c r="BA44" i="9"/>
  <c r="BB44" i="9"/>
  <c r="BC44" i="9"/>
  <c r="BD44" i="9"/>
  <c r="BC40" i="8"/>
  <c r="BD40" i="8"/>
  <c r="BB40" i="8"/>
  <c r="H118" i="11" l="1"/>
  <c r="H117" i="11"/>
  <c r="H116" i="11"/>
  <c r="H115" i="11"/>
  <c r="H114" i="11"/>
  <c r="H113" i="11"/>
  <c r="H111" i="11"/>
  <c r="P111" i="11" s="1"/>
  <c r="H110" i="11"/>
  <c r="P110" i="11" s="1"/>
  <c r="H109" i="11"/>
  <c r="P109" i="11" s="1"/>
  <c r="H108" i="11"/>
  <c r="P108" i="11" s="1"/>
  <c r="H107" i="11"/>
  <c r="P107" i="11" s="1"/>
  <c r="H106" i="11"/>
  <c r="P106" i="11" s="1"/>
  <c r="H105" i="11"/>
  <c r="P105" i="11" s="1"/>
  <c r="H104" i="11"/>
  <c r="P104" i="11" s="1"/>
  <c r="H103" i="11"/>
  <c r="H102" i="11"/>
  <c r="P102" i="11" s="1"/>
  <c r="P101" i="11"/>
  <c r="H100" i="11"/>
  <c r="P100" i="11" s="1"/>
  <c r="H99" i="11"/>
  <c r="P99" i="11" s="1"/>
  <c r="H98" i="11"/>
  <c r="P98" i="11" s="1"/>
  <c r="H97" i="11"/>
  <c r="P97" i="11" s="1"/>
  <c r="H96" i="11"/>
  <c r="P96" i="11" s="1"/>
  <c r="P95" i="11"/>
  <c r="H94" i="11"/>
  <c r="P94" i="11" s="1"/>
  <c r="H93" i="11"/>
  <c r="P93" i="11" s="1"/>
  <c r="P92" i="11"/>
  <c r="H91" i="11"/>
  <c r="P91" i="11" s="1"/>
  <c r="H90" i="11"/>
  <c r="P89" i="11"/>
  <c r="N88" i="11"/>
  <c r="M88" i="11"/>
  <c r="L88" i="11"/>
  <c r="K88" i="11"/>
  <c r="J88" i="11"/>
  <c r="H88" i="11"/>
  <c r="P88" i="11" s="1"/>
  <c r="N87" i="11"/>
  <c r="M87" i="11"/>
  <c r="L87" i="11"/>
  <c r="K87" i="11"/>
  <c r="J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N63" i="11"/>
  <c r="M63" i="11"/>
  <c r="L63" i="11"/>
  <c r="K63" i="11"/>
  <c r="J63" i="11"/>
  <c r="H63" i="11"/>
  <c r="N62" i="11"/>
  <c r="M62" i="11"/>
  <c r="L62" i="11"/>
  <c r="K62" i="11"/>
  <c r="J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N38" i="11"/>
  <c r="M38" i="11"/>
  <c r="L38" i="11"/>
  <c r="K38" i="11"/>
  <c r="J38" i="11"/>
  <c r="H38" i="11"/>
  <c r="N37" i="11"/>
  <c r="M37" i="11"/>
  <c r="L37" i="11"/>
  <c r="K37" i="11"/>
  <c r="J37" i="11"/>
  <c r="G31" i="11"/>
  <c r="F31" i="11"/>
  <c r="E31" i="11"/>
  <c r="D31" i="11"/>
  <c r="G30" i="11"/>
  <c r="F30" i="11"/>
  <c r="E30" i="11"/>
  <c r="D30" i="11"/>
  <c r="G29" i="11"/>
  <c r="F29" i="11"/>
  <c r="E29" i="11"/>
  <c r="D29" i="11"/>
  <c r="C29" i="11"/>
  <c r="G28" i="11"/>
  <c r="F28" i="11"/>
  <c r="E28" i="11"/>
  <c r="D28" i="11"/>
  <c r="C28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F23" i="11"/>
  <c r="E23" i="11"/>
  <c r="F22" i="11"/>
  <c r="E22" i="11"/>
  <c r="G21" i="11"/>
  <c r="F21" i="11"/>
  <c r="E21" i="11"/>
  <c r="F20" i="11"/>
  <c r="E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AU37" i="10"/>
  <c r="AT37" i="10"/>
  <c r="AQ37" i="10"/>
  <c r="AP37" i="10"/>
  <c r="AO37" i="10"/>
  <c r="AN37" i="10"/>
  <c r="AV36" i="10"/>
  <c r="AU36" i="10"/>
  <c r="AQ36" i="10"/>
  <c r="AP36" i="10"/>
  <c r="AO36" i="10"/>
  <c r="AN36" i="10"/>
  <c r="AU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L25" i="10"/>
  <c r="K25" i="10"/>
  <c r="L24" i="10"/>
  <c r="L26" i="10" s="1"/>
  <c r="K24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AS21" i="10"/>
  <c r="AR21" i="10"/>
  <c r="AQ21" i="10"/>
  <c r="AQ23" i="10" s="1"/>
  <c r="AP21" i="10"/>
  <c r="AO21" i="10"/>
  <c r="AN21" i="10"/>
  <c r="AM21" i="10"/>
  <c r="AL21" i="10"/>
  <c r="AK21" i="10"/>
  <c r="AJ21" i="10"/>
  <c r="AI21" i="10"/>
  <c r="AI23" i="10" s="1"/>
  <c r="AH21" i="10"/>
  <c r="AG21" i="10"/>
  <c r="AG23" i="10" s="1"/>
  <c r="AF21" i="10"/>
  <c r="AE21" i="10"/>
  <c r="AD21" i="10"/>
  <c r="AC21" i="10"/>
  <c r="AB21" i="10"/>
  <c r="AA21" i="10"/>
  <c r="AA23" i="10" s="1"/>
  <c r="Z21" i="10"/>
  <c r="Y21" i="10"/>
  <c r="X21" i="10"/>
  <c r="W21" i="10"/>
  <c r="W23" i="10" s="1"/>
  <c r="V21" i="10"/>
  <c r="U21" i="10"/>
  <c r="T21" i="10"/>
  <c r="S21" i="10"/>
  <c r="S23" i="10" s="1"/>
  <c r="R21" i="10"/>
  <c r="Q21" i="10"/>
  <c r="P21" i="10"/>
  <c r="AY20" i="10"/>
  <c r="AX20" i="10"/>
  <c r="AW20" i="10"/>
  <c r="AV20" i="10"/>
  <c r="AU20" i="10"/>
  <c r="AT20" i="10"/>
  <c r="L20" i="10"/>
  <c r="K20" i="10"/>
  <c r="M19" i="10"/>
  <c r="L19" i="10"/>
  <c r="K19" i="10"/>
  <c r="M18" i="10"/>
  <c r="L18" i="10"/>
  <c r="K18" i="10"/>
  <c r="AY17" i="10"/>
  <c r="AX17" i="10"/>
  <c r="AW17" i="10"/>
  <c r="AV17" i="10"/>
  <c r="AU17" i="10"/>
  <c r="AT17" i="10"/>
  <c r="L17" i="10"/>
  <c r="K17" i="10"/>
  <c r="M16" i="10"/>
  <c r="L16" i="10"/>
  <c r="K16" i="10"/>
  <c r="M15" i="10"/>
  <c r="L15" i="10"/>
  <c r="K15" i="10"/>
  <c r="AY14" i="10"/>
  <c r="AX14" i="10"/>
  <c r="AW14" i="10"/>
  <c r="AV14" i="10"/>
  <c r="AU14" i="10"/>
  <c r="AT14" i="10"/>
  <c r="L14" i="10"/>
  <c r="K14" i="10"/>
  <c r="M13" i="10"/>
  <c r="L13" i="10"/>
  <c r="K13" i="10"/>
  <c r="M12" i="10"/>
  <c r="L12" i="10"/>
  <c r="K12" i="10"/>
  <c r="AX11" i="10"/>
  <c r="AW11" i="10"/>
  <c r="AV11" i="10"/>
  <c r="AU11" i="10"/>
  <c r="AT11" i="10"/>
  <c r="L11" i="10"/>
  <c r="K11" i="10"/>
  <c r="M10" i="10"/>
  <c r="L10" i="10"/>
  <c r="K10" i="10"/>
  <c r="M9" i="10"/>
  <c r="L9" i="10"/>
  <c r="K9" i="10"/>
  <c r="AX8" i="10"/>
  <c r="AW8" i="10"/>
  <c r="AV8" i="10"/>
  <c r="AU8" i="10"/>
  <c r="AT8" i="10"/>
  <c r="L8" i="10"/>
  <c r="K8" i="10"/>
  <c r="M7" i="10"/>
  <c r="L7" i="10"/>
  <c r="K7" i="10"/>
  <c r="M6" i="10"/>
  <c r="L6" i="10"/>
  <c r="K6" i="10"/>
  <c r="AU59" i="9"/>
  <c r="AS59" i="9"/>
  <c r="AR59" i="9"/>
  <c r="AQ59" i="9"/>
  <c r="AP59" i="9"/>
  <c r="AO59" i="9"/>
  <c r="AN59" i="9"/>
  <c r="AV58" i="9"/>
  <c r="AU58" i="9"/>
  <c r="AT58" i="9"/>
  <c r="AS58" i="9"/>
  <c r="AR58" i="9"/>
  <c r="AQ58" i="9"/>
  <c r="AP58" i="9"/>
  <c r="AO58" i="9"/>
  <c r="AN58" i="9"/>
  <c r="AU50" i="9"/>
  <c r="AA50" i="9"/>
  <c r="Z50" i="9"/>
  <c r="Y50" i="9"/>
  <c r="X50" i="9"/>
  <c r="W50" i="9"/>
  <c r="V50" i="9"/>
  <c r="U50" i="9"/>
  <c r="T50" i="9"/>
  <c r="S50" i="9"/>
  <c r="R50" i="9"/>
  <c r="Q50" i="9"/>
  <c r="P50" i="9"/>
  <c r="L50" i="9"/>
  <c r="L49" i="9"/>
  <c r="K49" i="9"/>
  <c r="L48" i="9"/>
  <c r="K48" i="9"/>
  <c r="P46" i="9"/>
  <c r="J46" i="9"/>
  <c r="I46" i="9"/>
  <c r="H46" i="9"/>
  <c r="G46" i="9"/>
  <c r="F46" i="9"/>
  <c r="E46" i="9"/>
  <c r="D46" i="9"/>
  <c r="C46" i="9"/>
  <c r="P45" i="9"/>
  <c r="J45" i="9"/>
  <c r="I45" i="9"/>
  <c r="H45" i="9"/>
  <c r="G45" i="9"/>
  <c r="F45" i="9"/>
  <c r="E45" i="9"/>
  <c r="D45" i="9"/>
  <c r="C45" i="9"/>
  <c r="AZ44" i="9"/>
  <c r="N44" i="9" s="1"/>
  <c r="AY44" i="9"/>
  <c r="AX44" i="9"/>
  <c r="AW44" i="9"/>
  <c r="AA44" i="9"/>
  <c r="Z44" i="9"/>
  <c r="Y44" i="9"/>
  <c r="X44" i="9"/>
  <c r="W44" i="9"/>
  <c r="V44" i="9"/>
  <c r="U44" i="9"/>
  <c r="T44" i="9"/>
  <c r="S44" i="9"/>
  <c r="R44" i="9"/>
  <c r="Q44" i="9"/>
  <c r="P44" i="9"/>
  <c r="L44" i="9"/>
  <c r="J44" i="9"/>
  <c r="I44" i="9"/>
  <c r="H44" i="9"/>
  <c r="G44" i="9"/>
  <c r="F44" i="9"/>
  <c r="E44" i="9"/>
  <c r="D44" i="9"/>
  <c r="C44" i="9"/>
  <c r="N43" i="9"/>
  <c r="M43" i="9"/>
  <c r="L43" i="9"/>
  <c r="K43" i="9"/>
  <c r="N42" i="9"/>
  <c r="M42" i="9"/>
  <c r="L42" i="9"/>
  <c r="K42" i="9"/>
  <c r="AZ41" i="9"/>
  <c r="AY41" i="9"/>
  <c r="AX41" i="9"/>
  <c r="AW41" i="9"/>
  <c r="AA41" i="9"/>
  <c r="Z41" i="9"/>
  <c r="Y41" i="9"/>
  <c r="X41" i="9"/>
  <c r="W41" i="9"/>
  <c r="V41" i="9"/>
  <c r="U41" i="9"/>
  <c r="T41" i="9"/>
  <c r="S41" i="9"/>
  <c r="R41" i="9"/>
  <c r="Q41" i="9"/>
  <c r="P41" i="9"/>
  <c r="L41" i="9"/>
  <c r="J41" i="9"/>
  <c r="I41" i="9"/>
  <c r="H41" i="9"/>
  <c r="G41" i="9"/>
  <c r="F41" i="9"/>
  <c r="E41" i="9"/>
  <c r="D41" i="9"/>
  <c r="C41" i="9"/>
  <c r="N40" i="9"/>
  <c r="M40" i="9"/>
  <c r="L40" i="9"/>
  <c r="K40" i="9"/>
  <c r="N39" i="9"/>
  <c r="M39" i="9"/>
  <c r="L39" i="9"/>
  <c r="K39" i="9"/>
  <c r="AZ38" i="9"/>
  <c r="N38" i="9" s="1"/>
  <c r="AY38" i="9"/>
  <c r="AX38" i="9"/>
  <c r="AW38" i="9"/>
  <c r="AV38" i="9"/>
  <c r="AU38" i="9"/>
  <c r="AT38" i="9"/>
  <c r="AA38" i="9"/>
  <c r="Z38" i="9"/>
  <c r="Y38" i="9"/>
  <c r="X38" i="9"/>
  <c r="W38" i="9"/>
  <c r="V38" i="9"/>
  <c r="U38" i="9"/>
  <c r="T38" i="9"/>
  <c r="S38" i="9"/>
  <c r="R38" i="9"/>
  <c r="Q38" i="9"/>
  <c r="P38" i="9"/>
  <c r="L38" i="9"/>
  <c r="J38" i="9"/>
  <c r="I38" i="9"/>
  <c r="H38" i="9"/>
  <c r="G38" i="9"/>
  <c r="F38" i="9"/>
  <c r="E38" i="9"/>
  <c r="D38" i="9"/>
  <c r="C38" i="9"/>
  <c r="N37" i="9"/>
  <c r="M37" i="9"/>
  <c r="L37" i="9"/>
  <c r="K37" i="9"/>
  <c r="N36" i="9"/>
  <c r="M36" i="9"/>
  <c r="L36" i="9"/>
  <c r="K36" i="9"/>
  <c r="AZ35" i="9"/>
  <c r="N35" i="9" s="1"/>
  <c r="AY35" i="9"/>
  <c r="AX35" i="9"/>
  <c r="AW35" i="9"/>
  <c r="AV35" i="9"/>
  <c r="AU35" i="9"/>
  <c r="AT35" i="9"/>
  <c r="AA35" i="9"/>
  <c r="Z35" i="9"/>
  <c r="Y35" i="9"/>
  <c r="X35" i="9"/>
  <c r="W35" i="9"/>
  <c r="V35" i="9"/>
  <c r="U35" i="9"/>
  <c r="T35" i="9"/>
  <c r="S35" i="9"/>
  <c r="R35" i="9"/>
  <c r="Q35" i="9"/>
  <c r="P35" i="9"/>
  <c r="L35" i="9"/>
  <c r="J35" i="9"/>
  <c r="I35" i="9"/>
  <c r="H35" i="9"/>
  <c r="G35" i="9"/>
  <c r="F35" i="9"/>
  <c r="E35" i="9"/>
  <c r="D35" i="9"/>
  <c r="C35" i="9"/>
  <c r="N34" i="9"/>
  <c r="M34" i="9"/>
  <c r="L34" i="9"/>
  <c r="K34" i="9"/>
  <c r="N33" i="9"/>
  <c r="M33" i="9"/>
  <c r="L33" i="9"/>
  <c r="K33" i="9"/>
  <c r="AZ32" i="9"/>
  <c r="N32" i="9" s="1"/>
  <c r="AY32" i="9"/>
  <c r="AX32" i="9"/>
  <c r="AW32" i="9"/>
  <c r="AV32" i="9"/>
  <c r="AA32" i="9"/>
  <c r="Z32" i="9"/>
  <c r="Y32" i="9"/>
  <c r="X32" i="9"/>
  <c r="W32" i="9"/>
  <c r="V32" i="9"/>
  <c r="U32" i="9"/>
  <c r="T32" i="9"/>
  <c r="S32" i="9"/>
  <c r="R32" i="9"/>
  <c r="Q32" i="9"/>
  <c r="P32" i="9"/>
  <c r="L32" i="9"/>
  <c r="J32" i="9"/>
  <c r="I32" i="9"/>
  <c r="H32" i="9"/>
  <c r="G32" i="9"/>
  <c r="F32" i="9"/>
  <c r="E32" i="9"/>
  <c r="D32" i="9"/>
  <c r="C32" i="9"/>
  <c r="N31" i="9"/>
  <c r="M31" i="9"/>
  <c r="L31" i="9"/>
  <c r="K31" i="9"/>
  <c r="N30" i="9"/>
  <c r="M30" i="9"/>
  <c r="L30" i="9"/>
  <c r="K30" i="9"/>
  <c r="AZ29" i="9"/>
  <c r="N29" i="9" s="1"/>
  <c r="AY29" i="9"/>
  <c r="AX29" i="9"/>
  <c r="AW29" i="9"/>
  <c r="AA29" i="9"/>
  <c r="Z29" i="9"/>
  <c r="Y29" i="9"/>
  <c r="X29" i="9"/>
  <c r="W29" i="9"/>
  <c r="V29" i="9"/>
  <c r="U29" i="9"/>
  <c r="T29" i="9"/>
  <c r="S29" i="9"/>
  <c r="R29" i="9"/>
  <c r="Q29" i="9"/>
  <c r="P29" i="9"/>
  <c r="L29" i="9"/>
  <c r="J29" i="9"/>
  <c r="I29" i="9"/>
  <c r="H29" i="9"/>
  <c r="G29" i="9"/>
  <c r="F29" i="9"/>
  <c r="E29" i="9"/>
  <c r="D29" i="9"/>
  <c r="C29" i="9"/>
  <c r="N28" i="9"/>
  <c r="M28" i="9"/>
  <c r="L28" i="9"/>
  <c r="K28" i="9"/>
  <c r="N27" i="9"/>
  <c r="M27" i="9"/>
  <c r="L27" i="9"/>
  <c r="K27" i="9"/>
  <c r="AZ26" i="9"/>
  <c r="AY26" i="9"/>
  <c r="AX26" i="9"/>
  <c r="AW26" i="9"/>
  <c r="AV26" i="9"/>
  <c r="AU26" i="9"/>
  <c r="AT26" i="9"/>
  <c r="AA26" i="9"/>
  <c r="Z26" i="9"/>
  <c r="Y26" i="9"/>
  <c r="X26" i="9"/>
  <c r="W26" i="9"/>
  <c r="V26" i="9"/>
  <c r="U26" i="9"/>
  <c r="T26" i="9"/>
  <c r="S26" i="9"/>
  <c r="R26" i="9"/>
  <c r="Q26" i="9"/>
  <c r="P26" i="9"/>
  <c r="L26" i="9"/>
  <c r="J26" i="9"/>
  <c r="I26" i="9"/>
  <c r="H26" i="9"/>
  <c r="G26" i="9"/>
  <c r="F26" i="9"/>
  <c r="E26" i="9"/>
  <c r="D26" i="9"/>
  <c r="C26" i="9"/>
  <c r="N25" i="9"/>
  <c r="M25" i="9"/>
  <c r="L25" i="9"/>
  <c r="K25" i="9"/>
  <c r="N24" i="9"/>
  <c r="M24" i="9"/>
  <c r="L24" i="9"/>
  <c r="K24" i="9"/>
  <c r="AZ23" i="9"/>
  <c r="N23" i="9" s="1"/>
  <c r="AY23" i="9"/>
  <c r="AX23" i="9"/>
  <c r="AW23" i="9"/>
  <c r="AA23" i="9"/>
  <c r="Z23" i="9"/>
  <c r="Y23" i="9"/>
  <c r="X23" i="9"/>
  <c r="W23" i="9"/>
  <c r="V23" i="9"/>
  <c r="U23" i="9"/>
  <c r="T23" i="9"/>
  <c r="S23" i="9"/>
  <c r="R23" i="9"/>
  <c r="Q23" i="9"/>
  <c r="P23" i="9"/>
  <c r="L23" i="9"/>
  <c r="J23" i="9"/>
  <c r="I23" i="9"/>
  <c r="H23" i="9"/>
  <c r="G23" i="9"/>
  <c r="F23" i="9"/>
  <c r="E23" i="9"/>
  <c r="D23" i="9"/>
  <c r="C23" i="9"/>
  <c r="N22" i="9"/>
  <c r="M22" i="9"/>
  <c r="L22" i="9"/>
  <c r="K22" i="9"/>
  <c r="N21" i="9"/>
  <c r="M21" i="9"/>
  <c r="L21" i="9"/>
  <c r="K21" i="9"/>
  <c r="AZ20" i="9"/>
  <c r="AY20" i="9"/>
  <c r="AX20" i="9"/>
  <c r="AW20" i="9"/>
  <c r="AV20" i="9"/>
  <c r="AU20" i="9"/>
  <c r="AT20" i="9"/>
  <c r="AA20" i="9"/>
  <c r="Z20" i="9"/>
  <c r="Y20" i="9"/>
  <c r="X20" i="9"/>
  <c r="W20" i="9"/>
  <c r="V20" i="9"/>
  <c r="U20" i="9"/>
  <c r="T20" i="9"/>
  <c r="S20" i="9"/>
  <c r="R20" i="9"/>
  <c r="Q20" i="9"/>
  <c r="P20" i="9"/>
  <c r="L20" i="9"/>
  <c r="J20" i="9"/>
  <c r="I20" i="9"/>
  <c r="H20" i="9"/>
  <c r="G20" i="9"/>
  <c r="F20" i="9"/>
  <c r="E20" i="9"/>
  <c r="D20" i="9"/>
  <c r="C20" i="9"/>
  <c r="N19" i="9"/>
  <c r="M19" i="9"/>
  <c r="L19" i="9"/>
  <c r="K19" i="9"/>
  <c r="N18" i="9"/>
  <c r="M18" i="9"/>
  <c r="L18" i="9"/>
  <c r="K18" i="9"/>
  <c r="AZ17" i="9"/>
  <c r="AY17" i="9"/>
  <c r="AX17" i="9"/>
  <c r="AW17" i="9"/>
  <c r="AV17" i="9"/>
  <c r="AU17" i="9"/>
  <c r="AT17" i="9"/>
  <c r="AA17" i="9"/>
  <c r="Z17" i="9"/>
  <c r="Y17" i="9"/>
  <c r="X17" i="9"/>
  <c r="W17" i="9"/>
  <c r="V17" i="9"/>
  <c r="U17" i="9"/>
  <c r="T17" i="9"/>
  <c r="S17" i="9"/>
  <c r="R17" i="9"/>
  <c r="Q17" i="9"/>
  <c r="P17" i="9"/>
  <c r="L17" i="9"/>
  <c r="J17" i="9"/>
  <c r="I17" i="9"/>
  <c r="H17" i="9"/>
  <c r="G17" i="9"/>
  <c r="F17" i="9"/>
  <c r="E17" i="9"/>
  <c r="D17" i="9"/>
  <c r="C17" i="9"/>
  <c r="N16" i="9"/>
  <c r="M16" i="9"/>
  <c r="L16" i="9"/>
  <c r="K16" i="9"/>
  <c r="N15" i="9"/>
  <c r="M15" i="9"/>
  <c r="L15" i="9"/>
  <c r="K15" i="9"/>
  <c r="AZ14" i="9"/>
  <c r="AY14" i="9"/>
  <c r="AX14" i="9"/>
  <c r="AW14" i="9"/>
  <c r="AV14" i="9"/>
  <c r="AU14" i="9"/>
  <c r="AT14" i="9"/>
  <c r="AA14" i="9"/>
  <c r="Z14" i="9"/>
  <c r="Y14" i="9"/>
  <c r="X14" i="9"/>
  <c r="W14" i="9"/>
  <c r="V14" i="9"/>
  <c r="U14" i="9"/>
  <c r="T14" i="9"/>
  <c r="S14" i="9"/>
  <c r="R14" i="9"/>
  <c r="Q14" i="9"/>
  <c r="P14" i="9"/>
  <c r="L14" i="9"/>
  <c r="J14" i="9"/>
  <c r="I14" i="9"/>
  <c r="H14" i="9"/>
  <c r="G14" i="9"/>
  <c r="F14" i="9"/>
  <c r="E14" i="9"/>
  <c r="D14" i="9"/>
  <c r="C14" i="9"/>
  <c r="N13" i="9"/>
  <c r="M13" i="9"/>
  <c r="L13" i="9"/>
  <c r="K13" i="9"/>
  <c r="N12" i="9"/>
  <c r="M12" i="9"/>
  <c r="L12" i="9"/>
  <c r="K12" i="9"/>
  <c r="AZ11" i="9"/>
  <c r="AY11" i="9"/>
  <c r="AX11" i="9"/>
  <c r="AW11" i="9"/>
  <c r="AV11" i="9"/>
  <c r="AU11" i="9"/>
  <c r="AT11" i="9"/>
  <c r="AA11" i="9"/>
  <c r="Z11" i="9"/>
  <c r="Y11" i="9"/>
  <c r="X11" i="9"/>
  <c r="W11" i="9"/>
  <c r="V11" i="9"/>
  <c r="U11" i="9"/>
  <c r="T11" i="9"/>
  <c r="S11" i="9"/>
  <c r="R11" i="9"/>
  <c r="Q11" i="9"/>
  <c r="P11" i="9"/>
  <c r="L11" i="9"/>
  <c r="J11" i="9"/>
  <c r="I11" i="9"/>
  <c r="H11" i="9"/>
  <c r="G11" i="9"/>
  <c r="F11" i="9"/>
  <c r="E11" i="9"/>
  <c r="D11" i="9"/>
  <c r="C11" i="9"/>
  <c r="N10" i="9"/>
  <c r="M10" i="9"/>
  <c r="L10" i="9"/>
  <c r="K10" i="9"/>
  <c r="N9" i="9"/>
  <c r="M9" i="9"/>
  <c r="L9" i="9"/>
  <c r="K9" i="9"/>
  <c r="AZ8" i="9"/>
  <c r="AY8" i="9"/>
  <c r="AX8" i="9"/>
  <c r="AW8" i="9"/>
  <c r="AV8" i="9"/>
  <c r="AU8" i="9"/>
  <c r="AT8" i="9"/>
  <c r="AA8" i="9"/>
  <c r="Z8" i="9"/>
  <c r="Y8" i="9"/>
  <c r="X8" i="9"/>
  <c r="W8" i="9"/>
  <c r="V8" i="9"/>
  <c r="U8" i="9"/>
  <c r="T8" i="9"/>
  <c r="S8" i="9"/>
  <c r="R8" i="9"/>
  <c r="Q8" i="9"/>
  <c r="P8" i="9"/>
  <c r="L8" i="9"/>
  <c r="J8" i="9"/>
  <c r="I8" i="9"/>
  <c r="H8" i="9"/>
  <c r="G8" i="9"/>
  <c r="F8" i="9"/>
  <c r="E8" i="9"/>
  <c r="D8" i="9"/>
  <c r="C8" i="9"/>
  <c r="N7" i="9"/>
  <c r="M7" i="9"/>
  <c r="L7" i="9"/>
  <c r="K7" i="9"/>
  <c r="N6" i="9"/>
  <c r="M6" i="9"/>
  <c r="M27" i="10" s="1"/>
  <c r="L6" i="9"/>
  <c r="K6" i="9"/>
  <c r="AX46" i="8"/>
  <c r="AW46" i="8"/>
  <c r="AV46" i="8"/>
  <c r="AU46" i="8"/>
  <c r="AT46" i="8"/>
  <c r="AS46" i="8"/>
  <c r="AR46" i="8"/>
  <c r="AQ46" i="8"/>
  <c r="AP46" i="8"/>
  <c r="AO46" i="8"/>
  <c r="AN46" i="8"/>
  <c r="AM46" i="8"/>
  <c r="L40" i="8"/>
  <c r="K40" i="8"/>
  <c r="J40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M39" i="8"/>
  <c r="M38" i="8"/>
  <c r="L38" i="8"/>
  <c r="K38" i="8"/>
  <c r="J38" i="8"/>
  <c r="M37" i="8"/>
  <c r="L37" i="8"/>
  <c r="K37" i="8"/>
  <c r="J37" i="8"/>
  <c r="M36" i="8"/>
  <c r="L36" i="8"/>
  <c r="K36" i="8"/>
  <c r="J36" i="8"/>
  <c r="M35" i="8"/>
  <c r="L35" i="8"/>
  <c r="K35" i="8"/>
  <c r="J35" i="8"/>
  <c r="M34" i="8"/>
  <c r="L34" i="8"/>
  <c r="K34" i="8"/>
  <c r="J34" i="8"/>
  <c r="M33" i="8"/>
  <c r="L33" i="8"/>
  <c r="K33" i="8"/>
  <c r="J33" i="8"/>
  <c r="M32" i="8"/>
  <c r="L32" i="8"/>
  <c r="K32" i="8"/>
  <c r="J32" i="8"/>
  <c r="M31" i="8"/>
  <c r="L31" i="8"/>
  <c r="K31" i="8"/>
  <c r="J31" i="8"/>
  <c r="M30" i="8"/>
  <c r="L30" i="8"/>
  <c r="K30" i="8"/>
  <c r="J30" i="8"/>
  <c r="M29" i="8"/>
  <c r="L29" i="8"/>
  <c r="K29" i="8"/>
  <c r="J29" i="8"/>
  <c r="M28" i="8"/>
  <c r="L28" i="8"/>
  <c r="K28" i="8"/>
  <c r="J28" i="8"/>
  <c r="M27" i="8"/>
  <c r="L27" i="8"/>
  <c r="K27" i="8"/>
  <c r="J27" i="8"/>
  <c r="M26" i="8"/>
  <c r="L26" i="8"/>
  <c r="K26" i="8"/>
  <c r="J26" i="8"/>
  <c r="M25" i="8"/>
  <c r="L25" i="8"/>
  <c r="K25" i="8"/>
  <c r="J25" i="8"/>
  <c r="M24" i="8"/>
  <c r="L24" i="8"/>
  <c r="K24" i="8"/>
  <c r="J24" i="8"/>
  <c r="M23" i="8"/>
  <c r="L23" i="8"/>
  <c r="K23" i="8"/>
  <c r="J23" i="8"/>
  <c r="M22" i="8"/>
  <c r="L22" i="8"/>
  <c r="K22" i="8"/>
  <c r="J22" i="8"/>
  <c r="M21" i="8"/>
  <c r="L21" i="8"/>
  <c r="K21" i="8"/>
  <c r="J21" i="8"/>
  <c r="M20" i="8"/>
  <c r="L20" i="8"/>
  <c r="K20" i="8"/>
  <c r="J20" i="8"/>
  <c r="M19" i="8"/>
  <c r="L19" i="8"/>
  <c r="K19" i="8"/>
  <c r="J19" i="8"/>
  <c r="M18" i="8"/>
  <c r="L18" i="8"/>
  <c r="K18" i="8"/>
  <c r="J18" i="8"/>
  <c r="M17" i="8"/>
  <c r="L17" i="8"/>
  <c r="K17" i="8"/>
  <c r="J17" i="8"/>
  <c r="M16" i="8"/>
  <c r="L16" i="8"/>
  <c r="K16" i="8"/>
  <c r="J16" i="8"/>
  <c r="M15" i="8"/>
  <c r="L15" i="8"/>
  <c r="K15" i="8"/>
  <c r="J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M7" i="8"/>
  <c r="L7" i="8"/>
  <c r="K7" i="8"/>
  <c r="J7" i="8"/>
  <c r="M6" i="8"/>
  <c r="L6" i="8"/>
  <c r="K6" i="8"/>
  <c r="J6" i="8"/>
  <c r="AS26" i="7"/>
  <c r="AR26" i="7"/>
  <c r="AQ26" i="7"/>
  <c r="AP26" i="7"/>
  <c r="AO26" i="7"/>
  <c r="AN26" i="7"/>
  <c r="AM26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U24" i="7"/>
  <c r="AT24" i="7"/>
  <c r="AS24" i="7"/>
  <c r="AR24" i="7"/>
  <c r="AQ24" i="7"/>
  <c r="AP24" i="7"/>
  <c r="AO24" i="7"/>
  <c r="AN24" i="7"/>
  <c r="AM24" i="7"/>
  <c r="AT16" i="7"/>
  <c r="AT26" i="7" s="1"/>
  <c r="K16" i="7"/>
  <c r="I16" i="7"/>
  <c r="B16" i="7"/>
  <c r="AW15" i="7"/>
  <c r="AV15" i="7"/>
  <c r="AU15" i="7"/>
  <c r="AU16" i="7" s="1"/>
  <c r="AU26" i="7" s="1"/>
  <c r="M15" i="7"/>
  <c r="K15" i="7"/>
  <c r="J15" i="7"/>
  <c r="D15" i="7"/>
  <c r="D14" i="7" s="1"/>
  <c r="C15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M14" i="7"/>
  <c r="I14" i="7"/>
  <c r="H14" i="7"/>
  <c r="G14" i="7"/>
  <c r="F14" i="7"/>
  <c r="E14" i="7"/>
  <c r="C14" i="7"/>
  <c r="B14" i="7"/>
  <c r="M13" i="7"/>
  <c r="L13" i="7"/>
  <c r="K13" i="7"/>
  <c r="J13" i="7"/>
  <c r="J14" i="7" s="1"/>
  <c r="K11" i="7"/>
  <c r="M10" i="7"/>
  <c r="AO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I10" i="7"/>
  <c r="H10" i="7"/>
  <c r="G10" i="7"/>
  <c r="F10" i="7"/>
  <c r="E10" i="7"/>
  <c r="D10" i="7"/>
  <c r="C10" i="7"/>
  <c r="B10" i="7"/>
  <c r="AX9" i="7"/>
  <c r="AW9" i="7"/>
  <c r="AV9" i="7"/>
  <c r="M9" i="7"/>
  <c r="K9" i="7"/>
  <c r="J9" i="7"/>
  <c r="M8" i="7"/>
  <c r="AX8" i="7"/>
  <c r="AW8" i="7"/>
  <c r="AV8" i="7"/>
  <c r="K8" i="7"/>
  <c r="J8" i="7"/>
  <c r="M7" i="7"/>
  <c r="L7" i="7"/>
  <c r="AR10" i="7"/>
  <c r="AQ10" i="7"/>
  <c r="AP10" i="7"/>
  <c r="AN10" i="7"/>
  <c r="X10" i="7"/>
  <c r="K7" i="7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B62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13" i="6" s="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X61" i="5"/>
  <c r="X60" i="5"/>
  <c r="X59" i="5"/>
  <c r="X58" i="5"/>
  <c r="X57" i="5"/>
  <c r="X56" i="5"/>
  <c r="X55" i="5"/>
  <c r="X54" i="5"/>
  <c r="X53" i="5"/>
  <c r="X52" i="5"/>
  <c r="X51" i="5"/>
  <c r="X50" i="5"/>
  <c r="X48" i="5"/>
  <c r="X47" i="5"/>
  <c r="X46" i="5"/>
  <c r="X45" i="5"/>
  <c r="X44" i="5"/>
  <c r="X43" i="5"/>
  <c r="X42" i="5"/>
  <c r="X41" i="5"/>
  <c r="X40" i="5"/>
  <c r="X39" i="5"/>
  <c r="X38" i="5"/>
  <c r="X37" i="5"/>
  <c r="X35" i="5"/>
  <c r="X34" i="5"/>
  <c r="X33" i="5"/>
  <c r="X32" i="5"/>
  <c r="X31" i="5"/>
  <c r="X30" i="5"/>
  <c r="X29" i="5"/>
  <c r="X28" i="5"/>
  <c r="X27" i="5"/>
  <c r="X26" i="5"/>
  <c r="X25" i="5"/>
  <c r="X24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X13" i="5"/>
  <c r="X12" i="5"/>
  <c r="X11" i="5"/>
  <c r="X9" i="5"/>
  <c r="X8" i="5"/>
  <c r="X71" i="4"/>
  <c r="X72" i="6" s="1"/>
  <c r="X70" i="4"/>
  <c r="X71" i="6" s="1"/>
  <c r="X64" i="4"/>
  <c r="X65" i="6" s="1"/>
  <c r="X63" i="4"/>
  <c r="X64" i="6" s="1"/>
  <c r="X61" i="4"/>
  <c r="X60" i="4"/>
  <c r="X59" i="4"/>
  <c r="X58" i="4"/>
  <c r="X57" i="4"/>
  <c r="X56" i="4"/>
  <c r="X55" i="4"/>
  <c r="X54" i="4"/>
  <c r="X53" i="4"/>
  <c r="X52" i="4"/>
  <c r="X51" i="4"/>
  <c r="X50" i="4"/>
  <c r="X48" i="4"/>
  <c r="X47" i="4"/>
  <c r="X46" i="4"/>
  <c r="X45" i="4"/>
  <c r="X44" i="4"/>
  <c r="X43" i="4"/>
  <c r="X42" i="4"/>
  <c r="X41" i="4"/>
  <c r="X40" i="4"/>
  <c r="X39" i="4"/>
  <c r="X38" i="4"/>
  <c r="X37" i="4"/>
  <c r="X35" i="4"/>
  <c r="X34" i="4"/>
  <c r="X33" i="4"/>
  <c r="X32" i="4"/>
  <c r="X31" i="4"/>
  <c r="X30" i="4"/>
  <c r="X29" i="4"/>
  <c r="X28" i="4"/>
  <c r="X27" i="4"/>
  <c r="X26" i="4"/>
  <c r="X25" i="4"/>
  <c r="X24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X13" i="4"/>
  <c r="X12" i="4"/>
  <c r="X11" i="4"/>
  <c r="X9" i="4"/>
  <c r="X8" i="4"/>
  <c r="X58" i="3"/>
  <c r="X57" i="3"/>
  <c r="X56" i="3"/>
  <c r="X55" i="3"/>
  <c r="X54" i="3"/>
  <c r="X53" i="3"/>
  <c r="X52" i="3"/>
  <c r="X51" i="3"/>
  <c r="X50" i="3"/>
  <c r="X48" i="3"/>
  <c r="X47" i="3"/>
  <c r="X46" i="3"/>
  <c r="X45" i="3"/>
  <c r="X44" i="3"/>
  <c r="X43" i="3"/>
  <c r="X42" i="3"/>
  <c r="X41" i="3"/>
  <c r="X40" i="3"/>
  <c r="X39" i="3"/>
  <c r="X38" i="3"/>
  <c r="X37" i="3"/>
  <c r="X35" i="3"/>
  <c r="X34" i="3"/>
  <c r="X33" i="3"/>
  <c r="X32" i="3"/>
  <c r="X31" i="3"/>
  <c r="X30" i="3"/>
  <c r="X29" i="3"/>
  <c r="X28" i="3"/>
  <c r="X27" i="3"/>
  <c r="X26" i="3"/>
  <c r="X25" i="3"/>
  <c r="X24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X13" i="3"/>
  <c r="X11" i="3"/>
  <c r="X10" i="3"/>
  <c r="X9" i="3"/>
  <c r="X8" i="3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D49" i="2"/>
  <c r="F49" i="2" s="1"/>
  <c r="D48" i="2"/>
  <c r="F48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D35" i="2"/>
  <c r="F35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E16" i="2"/>
  <c r="C16" i="2"/>
  <c r="B16" i="2"/>
  <c r="E15" i="2"/>
  <c r="C15" i="2"/>
  <c r="B15" i="2"/>
  <c r="E14" i="2"/>
  <c r="C14" i="2"/>
  <c r="B14" i="2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K27" i="10" l="1"/>
  <c r="K29" i="10" s="1"/>
  <c r="K28" i="10"/>
  <c r="L27" i="10"/>
  <c r="F47" i="9"/>
  <c r="H20" i="11"/>
  <c r="H31" i="11"/>
  <c r="H27" i="11"/>
  <c r="H29" i="11"/>
  <c r="L28" i="10"/>
  <c r="L29" i="10" s="1"/>
  <c r="M28" i="10"/>
  <c r="M29" i="10" s="1"/>
  <c r="K26" i="10"/>
  <c r="N27" i="10"/>
  <c r="N28" i="10"/>
  <c r="L9" i="7"/>
  <c r="X20" i="6"/>
  <c r="AO23" i="10"/>
  <c r="L39" i="8"/>
  <c r="R23" i="10"/>
  <c r="Z23" i="10"/>
  <c r="AH23" i="10"/>
  <c r="AP23" i="10"/>
  <c r="O38" i="11"/>
  <c r="AV11" i="7"/>
  <c r="AV16" i="7" s="1"/>
  <c r="AV26" i="7" s="1"/>
  <c r="V23" i="10"/>
  <c r="AD23" i="10"/>
  <c r="AL23" i="10"/>
  <c r="K22" i="10"/>
  <c r="L8" i="7"/>
  <c r="H24" i="11"/>
  <c r="Q23" i="10"/>
  <c r="Y23" i="10"/>
  <c r="D16" i="2"/>
  <c r="X16" i="3"/>
  <c r="X18" i="3"/>
  <c r="X16" i="4"/>
  <c r="X18" i="5"/>
  <c r="X16" i="5"/>
  <c r="D47" i="9"/>
  <c r="P47" i="9"/>
  <c r="D15" i="2"/>
  <c r="X18" i="4"/>
  <c r="K14" i="7"/>
  <c r="L15" i="7"/>
  <c r="M29" i="9"/>
  <c r="C47" i="9"/>
  <c r="M14" i="10"/>
  <c r="M17" i="10"/>
  <c r="U23" i="10"/>
  <c r="AC23" i="10"/>
  <c r="AK23" i="10"/>
  <c r="AS23" i="10"/>
  <c r="AE23" i="10"/>
  <c r="AM23" i="10"/>
  <c r="H21" i="11"/>
  <c r="O37" i="11"/>
  <c r="H25" i="11"/>
  <c r="O63" i="11"/>
  <c r="J39" i="8"/>
  <c r="X17" i="4"/>
  <c r="AX11" i="7"/>
  <c r="AX24" i="7" s="1"/>
  <c r="M8" i="10"/>
  <c r="M20" i="10"/>
  <c r="L21" i="10"/>
  <c r="O62" i="11"/>
  <c r="X17" i="3"/>
  <c r="X17" i="5"/>
  <c r="AW11" i="7"/>
  <c r="L14" i="7"/>
  <c r="K39" i="8"/>
  <c r="M11" i="10"/>
  <c r="P23" i="10"/>
  <c r="T23" i="10"/>
  <c r="X23" i="10"/>
  <c r="AB23" i="10"/>
  <c r="AF23" i="10"/>
  <c r="AJ23" i="10"/>
  <c r="AN23" i="10"/>
  <c r="AR23" i="10"/>
  <c r="L22" i="10"/>
  <c r="H28" i="11"/>
  <c r="O88" i="11"/>
  <c r="M41" i="9"/>
  <c r="K23" i="9"/>
  <c r="M23" i="9"/>
  <c r="E47" i="9"/>
  <c r="I47" i="9"/>
  <c r="M17" i="9"/>
  <c r="K44" i="9"/>
  <c r="J47" i="9"/>
  <c r="L45" i="9"/>
  <c r="G47" i="9"/>
  <c r="M44" i="9"/>
  <c r="M26" i="9"/>
  <c r="H47" i="9"/>
  <c r="K29" i="9"/>
  <c r="K8" i="9"/>
  <c r="K50" i="9"/>
  <c r="K32" i="9"/>
  <c r="K35" i="9"/>
  <c r="M35" i="9"/>
  <c r="K38" i="9"/>
  <c r="K14" i="9"/>
  <c r="K20" i="9"/>
  <c r="K41" i="9"/>
  <c r="K17" i="9"/>
  <c r="M8" i="9"/>
  <c r="K11" i="9"/>
  <c r="M11" i="9"/>
  <c r="M32" i="9"/>
  <c r="M38" i="9"/>
  <c r="M14" i="9"/>
  <c r="M20" i="9"/>
  <c r="K26" i="9"/>
  <c r="K46" i="9"/>
  <c r="K10" i="7"/>
  <c r="H30" i="11"/>
  <c r="G18" i="6"/>
  <c r="O18" i="6"/>
  <c r="W18" i="6"/>
  <c r="X19" i="4"/>
  <c r="V17" i="6"/>
  <c r="H19" i="6"/>
  <c r="P19" i="6"/>
  <c r="N41" i="9"/>
  <c r="N26" i="9"/>
  <c r="N20" i="9"/>
  <c r="N17" i="9"/>
  <c r="N14" i="9"/>
  <c r="N11" i="9"/>
  <c r="N8" i="9"/>
  <c r="N17" i="6"/>
  <c r="F17" i="6"/>
  <c r="E17" i="6"/>
  <c r="M17" i="6"/>
  <c r="U17" i="6"/>
  <c r="H18" i="6"/>
  <c r="P18" i="6"/>
  <c r="X18" i="6"/>
  <c r="B18" i="6"/>
  <c r="J18" i="6"/>
  <c r="R18" i="6"/>
  <c r="G17" i="6"/>
  <c r="O17" i="6"/>
  <c r="W17" i="6"/>
  <c r="I17" i="6"/>
  <c r="Q17" i="6"/>
  <c r="B17" i="6"/>
  <c r="J17" i="6"/>
  <c r="R17" i="6"/>
  <c r="C17" i="6"/>
  <c r="K17" i="6"/>
  <c r="S17" i="6"/>
  <c r="D17" i="6"/>
  <c r="L17" i="6"/>
  <c r="T17" i="6"/>
  <c r="H17" i="6"/>
  <c r="P17" i="6"/>
  <c r="X17" i="6"/>
  <c r="F18" i="6"/>
  <c r="N18" i="6"/>
  <c r="V18" i="6"/>
  <c r="I18" i="6"/>
  <c r="Q18" i="6"/>
  <c r="C18" i="6"/>
  <c r="K18" i="6"/>
  <c r="S18" i="6"/>
  <c r="D18" i="6"/>
  <c r="L18" i="6"/>
  <c r="T18" i="6"/>
  <c r="E18" i="6"/>
  <c r="M18" i="6"/>
  <c r="U18" i="6"/>
  <c r="B19" i="6"/>
  <c r="J19" i="6"/>
  <c r="R19" i="6"/>
  <c r="C19" i="6"/>
  <c r="K19" i="6"/>
  <c r="S19" i="6"/>
  <c r="D19" i="6"/>
  <c r="L19" i="6"/>
  <c r="T19" i="6"/>
  <c r="E19" i="6"/>
  <c r="M19" i="6"/>
  <c r="U19" i="6"/>
  <c r="F19" i="6"/>
  <c r="N19" i="6"/>
  <c r="V19" i="6"/>
  <c r="G19" i="6"/>
  <c r="O19" i="6"/>
  <c r="W19" i="6"/>
  <c r="I19" i="6"/>
  <c r="Q19" i="6"/>
  <c r="B20" i="6"/>
  <c r="P90" i="11"/>
  <c r="P103" i="11"/>
  <c r="H26" i="11"/>
  <c r="O87" i="11"/>
  <c r="K21" i="10"/>
  <c r="K45" i="9"/>
  <c r="L46" i="9"/>
  <c r="L10" i="7"/>
  <c r="Y10" i="7"/>
  <c r="AY11" i="7"/>
  <c r="F14" i="2"/>
  <c r="F36" i="2"/>
  <c r="D14" i="2"/>
  <c r="F50" i="2"/>
  <c r="F16" i="2" s="1"/>
  <c r="AV24" i="7" l="1"/>
  <c r="K23" i="10"/>
  <c r="N29" i="10"/>
  <c r="L11" i="7"/>
  <c r="L23" i="10"/>
  <c r="AX16" i="7"/>
  <c r="AX26" i="7" s="1"/>
  <c r="AW24" i="7"/>
  <c r="AW16" i="7"/>
  <c r="AW26" i="7" s="1"/>
  <c r="K47" i="9"/>
  <c r="L47" i="9"/>
  <c r="X19" i="6"/>
  <c r="U10" i="7"/>
  <c r="Z10" i="7"/>
  <c r="M11" i="7"/>
  <c r="AY16" i="7"/>
  <c r="M16" i="7" s="1"/>
  <c r="F15" i="2"/>
  <c r="L16" i="7" l="1"/>
  <c r="V10" i="7"/>
  <c r="W10" i="7"/>
  <c r="P10" i="7" l="1"/>
  <c r="S10" i="7"/>
  <c r="R10" i="7"/>
  <c r="T10" i="7"/>
  <c r="Q10" i="7"/>
  <c r="O10" i="7" l="1"/>
  <c r="J10" i="7" s="1"/>
  <c r="J7" i="7"/>
  <c r="J11" i="7" l="1"/>
  <c r="BE50" i="9" l="1"/>
  <c r="BE47" i="9"/>
  <c r="AV50" i="9"/>
  <c r="AV46" i="9"/>
  <c r="AV47" i="9" s="1"/>
  <c r="AV59" i="9"/>
  <c r="AT50" i="9"/>
  <c r="AT59" i="9"/>
  <c r="AT46" i="9"/>
  <c r="AT47" i="9" s="1"/>
  <c r="BG46" i="9"/>
  <c r="BH46" i="9"/>
  <c r="BA46" i="9"/>
  <c r="BC46" i="9"/>
  <c r="BD50" i="9"/>
  <c r="N49" i="9"/>
  <c r="AZ50" i="9"/>
  <c r="BB46" i="9"/>
  <c r="AZ46" i="9"/>
  <c r="AZ47" i="9" s="1"/>
  <c r="BF46" i="9"/>
  <c r="BF47" i="9" s="1"/>
  <c r="BF50" i="9"/>
  <c r="BD46" i="9"/>
  <c r="BD47" i="9" s="1"/>
  <c r="N46" i="9" l="1"/>
  <c r="BH45" i="9"/>
  <c r="BH47" i="9" s="1"/>
  <c r="BH50" i="9"/>
  <c r="BB45" i="9"/>
  <c r="BB47" i="9" s="1"/>
  <c r="BB50" i="9"/>
  <c r="BG50" i="9"/>
  <c r="BC45" i="9"/>
  <c r="BC47" i="9" s="1"/>
  <c r="BC50" i="9"/>
  <c r="BG45" i="9"/>
  <c r="BG47" i="9" s="1"/>
  <c r="N48" i="9"/>
  <c r="BA45" i="9"/>
  <c r="N45" i="9" s="1"/>
  <c r="BA50" i="9"/>
  <c r="N50" i="9" s="1"/>
  <c r="BA47" i="9" l="1"/>
  <c r="N47" i="9" s="1"/>
  <c r="AX26" i="10"/>
  <c r="AX36" i="10"/>
  <c r="AY22" i="10"/>
  <c r="AY37" i="10"/>
  <c r="AT36" i="10"/>
  <c r="M24" i="10"/>
  <c r="AX21" i="10"/>
  <c r="AW26" i="10"/>
  <c r="AW36" i="10"/>
  <c r="AW22" i="10"/>
  <c r="AW23" i="10" s="1"/>
  <c r="AW37" i="10"/>
  <c r="AT21" i="10"/>
  <c r="AT23" i="10" s="1"/>
  <c r="AT26" i="10"/>
  <c r="AX22" i="10"/>
  <c r="AX37" i="10"/>
  <c r="AW21" i="10"/>
  <c r="AY21" i="10"/>
  <c r="AY36" i="10"/>
  <c r="M25" i="10"/>
  <c r="AV37" i="10"/>
  <c r="AV22" i="10"/>
  <c r="AV23" i="10" s="1"/>
  <c r="AV26" i="10"/>
  <c r="M26" i="10" l="1"/>
  <c r="AY23" i="10"/>
  <c r="AY26" i="10" s="1"/>
  <c r="M22" i="10"/>
  <c r="AX23" i="10"/>
  <c r="M23" i="10" s="1"/>
  <c r="M21" i="10"/>
  <c r="AW46" i="9"/>
  <c r="AW59" i="9"/>
  <c r="AX46" i="9"/>
  <c r="AY59" i="9"/>
  <c r="AY46" i="9"/>
  <c r="M49" i="9"/>
  <c r="AY58" i="9"/>
  <c r="AY45" i="9"/>
  <c r="AY50" i="9"/>
  <c r="AW58" i="9"/>
  <c r="AW45" i="9"/>
  <c r="AW50" i="9"/>
  <c r="M50" i="9"/>
  <c r="AX50" i="9"/>
  <c r="M48" i="9"/>
  <c r="AX45" i="9"/>
  <c r="M46" i="9" l="1"/>
  <c r="M45" i="9"/>
  <c r="AY47" i="9"/>
  <c r="AW47" i="9"/>
  <c r="AX47" i="9"/>
  <c r="M4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Q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U70" authorId="0" shapeId="0" xr:uid="{F3F7BB15-D2D4-4E4B-9405-DB69559465E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Handicrafts to UAE.  Source:  NSO</t>
        </r>
      </text>
    </comment>
    <comment ref="R71" authorId="0" shapeId="0" xr:uid="{B469DF2F-C911-4D13-9554-36F637F2680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Life rafts.  Source:  NSO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7204</t>
        </r>
      </text>
    </comment>
    <comment ref="A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7311</t>
        </r>
      </text>
    </comment>
    <comment ref="A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9703</t>
        </r>
      </text>
    </comment>
    <comment ref="A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</t>
        </r>
      </text>
    </comment>
    <comment ref="A7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</t>
        </r>
      </text>
    </comment>
    <comment ref="A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</t>
        </r>
      </text>
    </comment>
    <comment ref="A9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0901-02</t>
        </r>
      </text>
    </comment>
    <comment ref="A10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1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2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1501-18</t>
        </r>
      </text>
    </comment>
    <comment ref="A13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A14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1701-03</t>
        </r>
      </text>
    </comment>
    <comment ref="A15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A16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17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A18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2201-02</t>
        </r>
      </text>
    </comment>
    <comment ref="A19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20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2204-08</t>
        </r>
      </text>
    </comment>
    <comment ref="A21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2401-03</t>
        </r>
      </text>
    </comment>
    <comment ref="A22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2504-30</t>
        </r>
      </text>
    </comment>
    <comment ref="A23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
</t>
        </r>
      </text>
    </comment>
    <comment ref="A24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A25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3208-10</t>
        </r>
      </text>
    </comment>
    <comment ref="A26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A27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A28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5208-12</t>
        </r>
      </text>
    </comment>
    <comment ref="A29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61-62</t>
        </r>
      </text>
    </comment>
    <comment ref="A30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</t>
        </r>
      </text>
    </comment>
    <comment ref="A31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68</t>
        </r>
      </text>
    </comment>
    <comment ref="A32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69</t>
        </r>
      </text>
    </comment>
    <comment ref="A33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70</t>
        </r>
      </text>
    </comment>
    <comment ref="A34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</t>
        </r>
      </text>
    </comment>
    <comment ref="A35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</t>
        </r>
      </text>
    </comment>
    <comment ref="G35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  <comment ref="A36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</t>
        </r>
      </text>
    </comment>
    <comment ref="A37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9015</t>
        </r>
      </text>
    </comment>
    <comment ref="A38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</t>
        </r>
      </text>
    </comment>
  </commentList>
</comments>
</file>

<file path=xl/sharedStrings.xml><?xml version="1.0" encoding="utf-8"?>
<sst xmlns="http://schemas.openxmlformats.org/spreadsheetml/2006/main" count="1442" uniqueCount="224">
  <si>
    <t>Table 1</t>
  </si>
  <si>
    <t>BALANCE OF TRADE - ALL  ITEMS</t>
  </si>
  <si>
    <t xml:space="preserve">AUD </t>
  </si>
  <si>
    <t>Exports FOB</t>
  </si>
  <si>
    <t xml:space="preserve">Imports CIF </t>
  </si>
  <si>
    <t>Trade Balance</t>
  </si>
  <si>
    <t>Period</t>
  </si>
  <si>
    <t>Domestic</t>
  </si>
  <si>
    <t>Re-exports</t>
  </si>
  <si>
    <t>Total</t>
  </si>
  <si>
    <t>Surplus(+) /   Deficit(-)</t>
  </si>
  <si>
    <t>Annual</t>
  </si>
  <si>
    <t>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</si>
  <si>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</si>
  <si>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</si>
  <si>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</si>
  <si>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</si>
  <si>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</si>
  <si>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</si>
  <si>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</si>
  <si>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</si>
  <si>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</si>
  <si>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</t>
  </si>
  <si>
    <t>October</t>
  </si>
  <si>
    <t>November</t>
  </si>
  <si>
    <t>December</t>
  </si>
  <si>
    <t>Notes:</t>
  </si>
  <si>
    <t>Classification used: HS 2017 from 2017</t>
  </si>
  <si>
    <t>Data source: Tuvalu Customs and Enterprises</t>
  </si>
  <si>
    <t>Table 2</t>
  </si>
  <si>
    <t>IMPORTS BY HS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</si>
  <si>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</si>
  <si>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</si>
  <si>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</si>
  <si>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</si>
  <si>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</si>
  <si>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</si>
  <si>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</si>
  <si>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</si>
  <si>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</si>
  <si>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</si>
  <si>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</si>
  <si>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</si>
  <si>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</si>
  <si>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</si>
  <si>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</si>
  <si>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</si>
  <si>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</si>
  <si>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</si>
  <si>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</si>
  <si>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</si>
  <si>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</si>
  <si>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</si>
  <si>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 xml:space="preserve">HS Sections </t>
  </si>
  <si>
    <t>Live animals: animal products</t>
  </si>
  <si>
    <t>Vegetable products</t>
  </si>
  <si>
    <t>Animal or vegetable oils &amp; fats</t>
  </si>
  <si>
    <t>Prepared foodstuffs, beverages, spirits &amp; tobacco</t>
  </si>
  <si>
    <t>Mineral products</t>
  </si>
  <si>
    <t>Chemicals and allied products</t>
  </si>
  <si>
    <t>Plastic, rubber &amp; articles thereof</t>
  </si>
  <si>
    <t>Raw hides, skins, leather articles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</si>
  <si>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</si>
  <si>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</si>
  <si>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</si>
  <si>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</si>
  <si>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</si>
  <si>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</si>
  <si>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</si>
  <si>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</si>
  <si>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</si>
  <si>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</si>
  <si>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</si>
  <si>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</si>
  <si>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</si>
  <si>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</si>
  <si>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</si>
  <si>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</si>
  <si>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</si>
  <si>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</si>
  <si>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</si>
  <si>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</si>
  <si>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</si>
  <si>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</si>
  <si>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</si>
  <si>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</si>
  <si>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</si>
  <si>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</si>
  <si>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</si>
  <si>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</si>
  <si>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</si>
  <si>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</si>
  <si>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</si>
  <si>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</si>
  <si>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</si>
  <si>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</si>
  <si>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</si>
  <si>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98-99</t>
  </si>
  <si>
    <t>Table 3</t>
  </si>
  <si>
    <t>EXPORTS BY HS</t>
  </si>
  <si>
    <t>AUD</t>
  </si>
  <si>
    <t>Raw hides, skins, leather articles thereof &amp; travel goods</t>
  </si>
  <si>
    <t>Periods</t>
  </si>
  <si>
    <t>Table 4</t>
  </si>
  <si>
    <t>RE-EXPORTS BY HS</t>
  </si>
  <si>
    <t>Table 5</t>
  </si>
  <si>
    <t>TOTAL EXPORTS BY HS</t>
  </si>
  <si>
    <t>Includes domestic and re-exports</t>
  </si>
  <si>
    <r>
      <t>HS Sections</t>
    </r>
    <r>
      <rPr>
        <b/>
        <sz val="10"/>
        <rFont val="Symbol"/>
        <family val="1"/>
        <charset val="2"/>
      </rPr>
      <t>®</t>
    </r>
  </si>
  <si>
    <t>Table 6</t>
  </si>
  <si>
    <t>PRINCIPAL EXPORTS</t>
  </si>
  <si>
    <t>Commodity</t>
  </si>
  <si>
    <t>Jan</t>
  </si>
  <si>
    <t>Feb</t>
  </si>
  <si>
    <t>Mar</t>
  </si>
  <si>
    <t>Apr</t>
  </si>
  <si>
    <t xml:space="preserve">Sept  </t>
  </si>
  <si>
    <t xml:space="preserve">Oct </t>
  </si>
  <si>
    <t xml:space="preserve">Nov </t>
  </si>
  <si>
    <t xml:space="preserve">Dec </t>
  </si>
  <si>
    <t>Exports</t>
  </si>
  <si>
    <t>Ferrous waste and scrap</t>
  </si>
  <si>
    <t>Containers for compressed or liquefied gas, of iron or steel</t>
  </si>
  <si>
    <t>Sculptures and statuary</t>
  </si>
  <si>
    <r>
      <t>Other Exports</t>
    </r>
    <r>
      <rPr>
        <b/>
        <sz val="10"/>
        <rFont val="Calibri"/>
        <family val="2"/>
        <scheme val="minor"/>
      </rPr>
      <t xml:space="preserve">  </t>
    </r>
  </si>
  <si>
    <t>TOTAL excluding Re-exports</t>
  </si>
  <si>
    <t>Mineral fuel</t>
  </si>
  <si>
    <t>Other re-exports</t>
  </si>
  <si>
    <t>TOTAL Re-exports</t>
  </si>
  <si>
    <t>TOTAL EXPORTS plus REEXPORTS</t>
  </si>
  <si>
    <t>Data on reexports of fuel has been included from 2014.</t>
  </si>
  <si>
    <t>TTL EXP</t>
  </si>
  <si>
    <t>Re-exp</t>
  </si>
  <si>
    <t>TTL</t>
  </si>
  <si>
    <t>Table 7</t>
  </si>
  <si>
    <t>PRINCIPAL IMPORTS</t>
  </si>
  <si>
    <t>Meat and edible offal, incl poultry, fresh, chilled or frozen</t>
  </si>
  <si>
    <t>Dairy produce, eggs and honey</t>
  </si>
  <si>
    <t>Edible vegetables</t>
  </si>
  <si>
    <t>Coffee and tea</t>
  </si>
  <si>
    <t>Rice</t>
  </si>
  <si>
    <t xml:space="preserve">Wheat flour </t>
  </si>
  <si>
    <t>Animal or vegetable fats &amp; oils</t>
  </si>
  <si>
    <t>Edible preparation of meat, fish, crustaceans etc</t>
  </si>
  <si>
    <t>Cane or beet sugar</t>
  </si>
  <si>
    <t>Pasta/noodles and couscous</t>
  </si>
  <si>
    <t>Biscuits</t>
  </si>
  <si>
    <t>Sauces</t>
  </si>
  <si>
    <t>Mineral and aerated waters including sweetened or flavoured</t>
  </si>
  <si>
    <t>Beer made from malt</t>
  </si>
  <si>
    <t>Spirit beverage, incl wine</t>
  </si>
  <si>
    <t>Cigars, cigarettes and tobacco</t>
  </si>
  <si>
    <t>Earths and stone; plastering materials, lime and cement</t>
  </si>
  <si>
    <t>Mineral fuels and oils and related products</t>
  </si>
  <si>
    <t>Pharmaceutical products</t>
  </si>
  <si>
    <t>Paints and varnishes</t>
  </si>
  <si>
    <t>Tubes, pipes and hoses, and fittings therefor, of plastics</t>
  </si>
  <si>
    <t>Wood and articles of wood</t>
  </si>
  <si>
    <t>Woven fabrics of cotton</t>
  </si>
  <si>
    <t>Articles of apparel and clothing accessories</t>
  </si>
  <si>
    <t>Other made-up textile articles and worn clothing</t>
  </si>
  <si>
    <t>Articles of stone, plaster, cement and similar materials</t>
  </si>
  <si>
    <t>Ceramic products</t>
  </si>
  <si>
    <t>Glass and glassware</t>
  </si>
  <si>
    <t>Boilers, Machinery and mechanical appliance and parts thereof</t>
  </si>
  <si>
    <t>Electical machinery and equipment, television image and sound recorders and parts thereof</t>
  </si>
  <si>
    <t>Motor vehicles incl motorcycles, bicycles and tractors</t>
  </si>
  <si>
    <t xml:space="preserve">Survey instruments etc </t>
  </si>
  <si>
    <t>Furniture, bedding, refabricated buildings etc</t>
  </si>
  <si>
    <t>Other Imports</t>
  </si>
  <si>
    <t>Total imports</t>
  </si>
  <si>
    <t>Table 8</t>
  </si>
  <si>
    <t>BALANCE OF TRADE BY MAJOR PARTNER COUNTRIES</t>
  </si>
  <si>
    <t>Trade Type</t>
  </si>
  <si>
    <t>COUNTRY</t>
  </si>
  <si>
    <t xml:space="preserve">2020 </t>
  </si>
  <si>
    <t>Australia</t>
  </si>
  <si>
    <t>Imports</t>
  </si>
  <si>
    <t>Balance</t>
  </si>
  <si>
    <t>China</t>
  </si>
  <si>
    <t>Fiji</t>
  </si>
  <si>
    <t>Indonesia</t>
  </si>
  <si>
    <t>Japan</t>
  </si>
  <si>
    <t>Korea</t>
  </si>
  <si>
    <t>Malaysia</t>
  </si>
  <si>
    <t>New Zealand</t>
  </si>
  <si>
    <t>Singapore</t>
  </si>
  <si>
    <t>Thailand</t>
  </si>
  <si>
    <t>Taiwan</t>
  </si>
  <si>
    <t>United States of America</t>
  </si>
  <si>
    <t>Vietnam</t>
  </si>
  <si>
    <t>Other countries</t>
  </si>
  <si>
    <t xml:space="preserve">TOTAL </t>
  </si>
  <si>
    <t>Partner countries contibuting 1% to trade noted separately.</t>
  </si>
  <si>
    <t>Table 9</t>
  </si>
  <si>
    <t>TRADE BY REGION</t>
  </si>
  <si>
    <t>Region</t>
  </si>
  <si>
    <t>Africa</t>
  </si>
  <si>
    <t>The Americas</t>
  </si>
  <si>
    <t>Asia</t>
  </si>
  <si>
    <t>Europe</t>
  </si>
  <si>
    <t>Oceania</t>
  </si>
  <si>
    <t>Other</t>
  </si>
  <si>
    <t>of which PICTs</t>
  </si>
  <si>
    <t>Table 10</t>
  </si>
  <si>
    <t xml:space="preserve"> TRADE BY MODE OF TRANSPORT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</si>
  <si>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</si>
  <si>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</si>
  <si>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</si>
  <si>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</si>
  <si>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</si>
  <si>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</si>
  <si>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</si>
  <si>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</si>
  <si>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ANNUALLY</t>
  </si>
  <si>
    <t>MONTHLY</t>
  </si>
  <si>
    <t>Split by postal consignments, mail or courier shipments not available</t>
  </si>
  <si>
    <t>All exports have been taken under sea since data on mode of transport for exports are not available</t>
  </si>
  <si>
    <t>-</t>
  </si>
  <si>
    <t>2021</t>
  </si>
  <si>
    <t>Category ®</t>
  </si>
  <si>
    <t>Period ¯</t>
  </si>
  <si>
    <t>2022 YTD</t>
  </si>
  <si>
    <t>2022YTD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</si>
</sst>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1" fillId="0" borderId="0"/>
  </cellStyleXfs>
  <cellXfs count="333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/>
    <xf numFmtId="3" fontId="7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3" fontId="10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0" fontId="12" fillId="2" borderId="1" xfId="0" applyFont="1" applyFill="1" applyBorder="1" applyAlignment="1">
      <alignment horizontal="left"/>
    </xf>
    <xf numFmtId="166" fontId="13" fillId="2" borderId="1" xfId="1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top"/>
    </xf>
    <xf numFmtId="0" fontId="15" fillId="2" borderId="1" xfId="0" applyFont="1" applyFill="1" applyBorder="1"/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right" vertical="center" wrapText="1" indent="2"/>
    </xf>
    <xf numFmtId="0" fontId="16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/>
    <xf numFmtId="0" fontId="9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/>
    <xf numFmtId="3" fontId="10" fillId="2" borderId="1" xfId="1" applyNumberFormat="1" applyFont="1" applyFill="1" applyBorder="1"/>
    <xf numFmtId="3" fontId="16" fillId="2" borderId="1" xfId="1" applyNumberFormat="1" applyFont="1" applyFill="1" applyBorder="1"/>
    <xf numFmtId="166" fontId="7" fillId="2" borderId="1" xfId="1" applyNumberFormat="1" applyFont="1" applyFill="1" applyBorder="1"/>
    <xf numFmtId="166" fontId="13" fillId="2" borderId="1" xfId="1" applyNumberFormat="1" applyFont="1" applyFill="1" applyBorder="1"/>
    <xf numFmtId="166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3" fontId="16" fillId="2" borderId="1" xfId="0" applyNumberFormat="1" applyFont="1" applyFill="1" applyBorder="1"/>
    <xf numFmtId="1" fontId="9" fillId="2" borderId="1" xfId="0" applyNumberFormat="1" applyFont="1" applyFill="1" applyBorder="1" applyAlignment="1">
      <alignment horizontal="left"/>
    </xf>
    <xf numFmtId="167" fontId="10" fillId="0" borderId="1" xfId="0" applyNumberFormat="1" applyFont="1" applyBorder="1"/>
    <xf numFmtId="49" fontId="7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/>
    <xf numFmtId="0" fontId="22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2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27" fillId="2" borderId="1" xfId="0" applyFont="1" applyFill="1" applyBorder="1"/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1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left"/>
    </xf>
    <xf numFmtId="3" fontId="27" fillId="2" borderId="1" xfId="0" applyNumberFormat="1" applyFont="1" applyFill="1" applyBorder="1"/>
    <xf numFmtId="3" fontId="28" fillId="2" borderId="1" xfId="0" applyNumberFormat="1" applyFont="1" applyFill="1" applyBorder="1" applyAlignment="1">
      <alignment horizontal="left"/>
    </xf>
    <xf numFmtId="37" fontId="7" fillId="2" borderId="1" xfId="1" applyNumberFormat="1" applyFont="1" applyFill="1" applyBorder="1"/>
    <xf numFmtId="3" fontId="9" fillId="3" borderId="1" xfId="0" applyNumberFormat="1" applyFont="1" applyFill="1" applyBorder="1"/>
    <xf numFmtId="37" fontId="9" fillId="2" borderId="1" xfId="1" applyNumberFormat="1" applyFont="1" applyFill="1" applyBorder="1"/>
    <xf numFmtId="0" fontId="26" fillId="2" borderId="1" xfId="0" applyFont="1" applyFill="1" applyBorder="1"/>
    <xf numFmtId="0" fontId="29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30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6" fontId="5" fillId="2" borderId="1" xfId="1" applyNumberFormat="1" applyFont="1" applyFill="1" applyBorder="1"/>
    <xf numFmtId="3" fontId="25" fillId="2" borderId="1" xfId="0" applyNumberFormat="1" applyFont="1" applyFill="1" applyBorder="1"/>
    <xf numFmtId="3" fontId="22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3" fontId="33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10" fillId="0" borderId="1" xfId="1" applyNumberFormat="1" applyFont="1" applyFill="1" applyBorder="1"/>
    <xf numFmtId="3" fontId="37" fillId="2" borderId="1" xfId="0" applyNumberFormat="1" applyFont="1" applyFill="1" applyBorder="1"/>
    <xf numFmtId="166" fontId="10" fillId="0" borderId="1" xfId="0" applyNumberFormat="1" applyFont="1" applyBorder="1"/>
    <xf numFmtId="166" fontId="0" fillId="0" borderId="0" xfId="0" applyNumberFormat="1"/>
    <xf numFmtId="166" fontId="9" fillId="2" borderId="1" xfId="1" applyNumberFormat="1" applyFont="1" applyFill="1" applyBorder="1" applyAlignment="1"/>
    <xf numFmtId="0" fontId="7" fillId="0" borderId="1" xfId="0" applyFont="1" applyBorder="1"/>
    <xf numFmtId="166" fontId="0" fillId="0" borderId="0" xfId="1" applyNumberFormat="1" applyFont="1"/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3" fontId="7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10" fillId="0" borderId="1" xfId="0" applyNumberFormat="1" applyFont="1" applyBorder="1"/>
    <xf numFmtId="1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66" fontId="10" fillId="0" borderId="0" xfId="0" applyNumberFormat="1" applyFont="1"/>
    <xf numFmtId="0" fontId="12" fillId="0" borderId="1" xfId="0" applyFont="1" applyBorder="1" applyAlignment="1">
      <alignment horizontal="left"/>
    </xf>
    <xf numFmtId="166" fontId="13" fillId="0" borderId="1" xfId="1" applyNumberFormat="1" applyFont="1" applyFill="1" applyBorder="1" applyAlignment="1">
      <alignment horizontal="right" wrapText="1"/>
    </xf>
    <xf numFmtId="3" fontId="10" fillId="0" borderId="0" xfId="0" applyNumberFormat="1" applyFont="1"/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0" fillId="0" borderId="1" xfId="0" applyBorder="1" applyAlignment="1">
      <alignment vertical="top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6" fillId="0" borderId="1" xfId="0" applyFont="1" applyBorder="1"/>
    <xf numFmtId="0" fontId="28" fillId="0" borderId="1" xfId="0" applyFont="1" applyBorder="1"/>
    <xf numFmtId="1" fontId="27" fillId="0" borderId="1" xfId="0" applyNumberFormat="1" applyFont="1" applyBorder="1" applyAlignment="1">
      <alignment horizontal="right" wrapText="1"/>
    </xf>
    <xf numFmtId="3" fontId="7" fillId="2" borderId="1" xfId="1" applyNumberFormat="1" applyFont="1" applyFill="1" applyBorder="1" applyAlignment="1"/>
    <xf numFmtId="3" fontId="9" fillId="2" borderId="1" xfId="1" applyNumberFormat="1" applyFont="1" applyFill="1" applyBorder="1" applyAlignment="1"/>
    <xf numFmtId="3" fontId="7" fillId="2" borderId="1" xfId="1" applyNumberFormat="1" applyFont="1" applyFill="1" applyBorder="1"/>
    <xf numFmtId="3" fontId="7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/>
    <xf numFmtId="0" fontId="26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3" fontId="0" fillId="2" borderId="1" xfId="1" applyNumberFormat="1" applyFont="1" applyFill="1" applyBorder="1" applyAlignment="1">
      <alignment horizontal="right"/>
    </xf>
    <xf numFmtId="3" fontId="10" fillId="2" borderId="1" xfId="1" applyNumberFormat="1" applyFont="1" applyFill="1" applyBorder="1" applyAlignment="1">
      <alignment horizontal="right"/>
    </xf>
    <xf numFmtId="3" fontId="16" fillId="2" borderId="1" xfId="1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right" vertical="center"/>
    </xf>
    <xf numFmtId="3" fontId="22" fillId="2" borderId="1" xfId="0" applyNumberFormat="1" applyFont="1" applyFill="1" applyBorder="1" applyAlignment="1">
      <alignment horizontal="right" vertical="center"/>
    </xf>
    <xf numFmtId="3" fontId="22" fillId="2" borderId="1" xfId="1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39" fillId="2" borderId="1" xfId="0" applyFont="1" applyFill="1" applyBorder="1"/>
    <xf numFmtId="0" fontId="26" fillId="2" borderId="1" xfId="0" applyFont="1" applyFill="1" applyBorder="1" applyAlignment="1">
      <alignment horizontal="right" wrapText="1"/>
    </xf>
    <xf numFmtId="3" fontId="26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40" fillId="2" borderId="1" xfId="0" applyFont="1" applyFill="1" applyBorder="1"/>
    <xf numFmtId="3" fontId="37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168" fontId="26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 wrapText="1"/>
    </xf>
    <xf numFmtId="3" fontId="28" fillId="2" borderId="1" xfId="0" applyNumberFormat="1" applyFont="1" applyFill="1" applyBorder="1"/>
    <xf numFmtId="0" fontId="27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1" fillId="2" borderId="1" xfId="0" applyNumberFormat="1" applyFont="1" applyFill="1" applyBorder="1"/>
    <xf numFmtId="0" fontId="41" fillId="2" borderId="1" xfId="0" applyFont="1" applyFill="1" applyBorder="1"/>
    <xf numFmtId="1" fontId="41" fillId="2" borderId="1" xfId="0" applyNumberFormat="1" applyFont="1" applyFill="1" applyBorder="1" applyAlignment="1">
      <alignment horizontal="right"/>
    </xf>
    <xf numFmtId="166" fontId="10" fillId="0" borderId="1" xfId="1" applyNumberFormat="1" applyFont="1" applyBorder="1" applyAlignment="1">
      <alignment horizontal="left"/>
    </xf>
    <xf numFmtId="166" fontId="10" fillId="0" borderId="1" xfId="1" applyNumberFormat="1" applyFont="1" applyBorder="1"/>
    <xf numFmtId="1" fontId="9" fillId="0" borderId="1" xfId="0" applyNumberFormat="1" applyFont="1" applyBorder="1" applyAlignment="1">
      <alignment horizontal="left"/>
    </xf>
    <xf numFmtId="1" fontId="43" fillId="2" borderId="1" xfId="0" applyNumberFormat="1" applyFont="1" applyFill="1" applyBorder="1" applyAlignment="1">
      <alignment horizontal="right" wrapText="1"/>
    </xf>
    <xf numFmtId="0" fontId="42" fillId="2" borderId="1" xfId="0" applyFont="1" applyFill="1" applyBorder="1"/>
    <xf numFmtId="166" fontId="41" fillId="2" borderId="1" xfId="1" applyNumberFormat="1" applyFont="1" applyFill="1" applyBorder="1"/>
    <xf numFmtId="0" fontId="22" fillId="2" borderId="1" xfId="0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0" fontId="43" fillId="2" borderId="1" xfId="0" applyFont="1" applyFill="1" applyBorder="1"/>
    <xf numFmtId="166" fontId="42" fillId="2" borderId="1" xfId="1" applyNumberFormat="1" applyFont="1" applyFill="1" applyBorder="1"/>
    <xf numFmtId="166" fontId="44" fillId="2" borderId="1" xfId="1" applyNumberFormat="1" applyFont="1" applyFill="1" applyBorder="1"/>
    <xf numFmtId="0" fontId="44" fillId="2" borderId="1" xfId="0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right"/>
    </xf>
    <xf numFmtId="166" fontId="7" fillId="2" borderId="1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166" fontId="26" fillId="2" borderId="1" xfId="1" applyNumberFormat="1" applyFont="1" applyFill="1" applyBorder="1"/>
    <xf numFmtId="166" fontId="0" fillId="0" borderId="13" xfId="1" applyNumberFormat="1" applyFont="1" applyBorder="1"/>
    <xf numFmtId="166" fontId="0" fillId="0" borderId="1" xfId="1" applyNumberFormat="1" applyFont="1" applyBorder="1"/>
    <xf numFmtId="166" fontId="22" fillId="2" borderId="1" xfId="1" applyNumberFormat="1" applyFont="1" applyFill="1" applyBorder="1" applyAlignment="1">
      <alignment horizontal="right"/>
    </xf>
    <xf numFmtId="166" fontId="22" fillId="2" borderId="1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6" fontId="27" fillId="0" borderId="1" xfId="1" applyNumberFormat="1" applyFont="1" applyBorder="1"/>
    <xf numFmtId="166" fontId="27" fillId="0" borderId="1" xfId="0" applyNumberFormat="1" applyFont="1" applyBorder="1"/>
    <xf numFmtId="0" fontId="27" fillId="4" borderId="1" xfId="0" applyFont="1" applyFill="1" applyBorder="1"/>
    <xf numFmtId="166" fontId="27" fillId="4" borderId="1" xfId="1" applyNumberFormat="1" applyFont="1" applyFill="1" applyBorder="1"/>
    <xf numFmtId="166" fontId="22" fillId="2" borderId="1" xfId="0" applyNumberFormat="1" applyFont="1" applyFill="1" applyBorder="1"/>
    <xf numFmtId="0" fontId="22" fillId="4" borderId="1" xfId="0" applyFont="1" applyFill="1" applyBorder="1"/>
    <xf numFmtId="166" fontId="22" fillId="4" borderId="1" xfId="1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/>
    <xf numFmtId="0" fontId="40" fillId="4" borderId="1" xfId="0" applyFont="1" applyFill="1" applyBorder="1"/>
    <xf numFmtId="166" fontId="7" fillId="4" borderId="1" xfId="1" applyNumberFormat="1" applyFont="1" applyFill="1" applyBorder="1" applyAlignment="1">
      <alignment horizontal="right"/>
    </xf>
    <xf numFmtId="0" fontId="12" fillId="0" borderId="1" xfId="0" applyFont="1" applyBorder="1"/>
    <xf numFmtId="0" fontId="10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9" fillId="2" borderId="1" xfId="0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12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3" fontId="28" fillId="2" borderId="1" xfId="0" applyNumberFormat="1" applyFont="1" applyFill="1" applyBorder="1" applyAlignment="1">
      <alignment horizontal="left"/>
    </xf>
    <xf numFmtId="0" fontId="27" fillId="2" borderId="1" xfId="0" applyFont="1" applyFill="1" applyBorder="1"/>
    <xf numFmtId="0" fontId="28" fillId="2" borderId="1" xfId="0" applyFont="1" applyFill="1" applyBorder="1"/>
    <xf numFmtId="0" fontId="27" fillId="2" borderId="1" xfId="0" applyFont="1" applyFill="1" applyBorder="1" applyAlignment="1">
      <alignment vertical="top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1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5" fillId="2" borderId="12" xfId="2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2" fillId="2" borderId="1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/>
    </xf>
    <xf numFmtId="0" fontId="34" fillId="2" borderId="2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center" vertical="top"/>
    </xf>
    <xf numFmtId="0" fontId="34" fillId="2" borderId="4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9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36" fillId="2" borderId="1" xfId="0" applyFont="1" applyFill="1" applyBorder="1"/>
    <xf numFmtId="3" fontId="14" fillId="2" borderId="1" xfId="0" applyNumberFormat="1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13" fillId="2" borderId="11" xfId="2" applyFont="1" applyFill="1" applyBorder="1" applyAlignment="1">
      <alignment horizontal="left" vertical="center" wrapText="1"/>
    </xf>
    <xf numFmtId="0" fontId="13" fillId="2" borderId="13" xfId="2" applyFont="1" applyFill="1" applyBorder="1" applyAlignment="1">
      <alignment horizontal="left" vertical="center" wrapText="1"/>
    </xf>
    <xf numFmtId="0" fontId="13" fillId="2" borderId="12" xfId="2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Exp_SITC1_Cty" xfId="2" xr:uid="{00000000-0005-0000-0000-000002000000}"/>
  </cellStyles>
  <dxfs count="0"/>
  <tableStyles count="0" defaultTableStyle="TableStyleMedium2" defaultPivotStyle="PivotStyleLight16"/>
  <colors>
    <mruColors>
      <color rgb="FFED13C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0" y="1047750"/>
          <a:ext cx="133350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koi/Documents/Trade/2021%20Q2/Trade%20final%20Q2%202021/Tuvalu_IMTS%20Release%20Tables_Published%20(2)%20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BOT"/>
      <sheetName val="T1"/>
      <sheetName val="2_M"/>
      <sheetName val="T2"/>
      <sheetName val="3_X"/>
      <sheetName val="4_ReX"/>
      <sheetName val="5_TX"/>
      <sheetName val="T3"/>
      <sheetName val="6_PrinX"/>
      <sheetName val="T4"/>
      <sheetName val="7_PrinM"/>
      <sheetName val="7_PrinM "/>
      <sheetName val="T5"/>
      <sheetName val="8_BOT_PC"/>
      <sheetName val="T6"/>
      <sheetName val="9_Trade_Reg"/>
      <sheetName val="T7"/>
      <sheetName val="10_Mode_Trspt"/>
      <sheetName val="T8"/>
    </sheetNames>
    <sheetDataSet>
      <sheetData sheetId="0">
        <row r="47">
          <cell r="B47">
            <v>0</v>
          </cell>
          <cell r="C47">
            <v>19532.04</v>
          </cell>
          <cell r="D47">
            <v>19532.04</v>
          </cell>
          <cell r="E47">
            <v>4737166.1700000009</v>
          </cell>
        </row>
        <row r="48">
          <cell r="B48">
            <v>6181</v>
          </cell>
          <cell r="C48">
            <v>11114.400000000001</v>
          </cell>
          <cell r="D48">
            <v>17295.400000000001</v>
          </cell>
          <cell r="E48">
            <v>3499774.24</v>
          </cell>
        </row>
        <row r="49">
          <cell r="B49">
            <v>1558</v>
          </cell>
          <cell r="C49">
            <v>5364.4800000000005</v>
          </cell>
          <cell r="D49">
            <v>6922.4800000000005</v>
          </cell>
          <cell r="E49">
            <v>1308656.2600000002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5666544.8799999999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3927045.6700000023</v>
          </cell>
        </row>
        <row r="52">
          <cell r="B52">
            <v>11057</v>
          </cell>
          <cell r="C52">
            <v>0</v>
          </cell>
          <cell r="D52">
            <v>11057</v>
          </cell>
          <cell r="E52">
            <v>4044685.2199999983</v>
          </cell>
        </row>
        <row r="53">
          <cell r="B53">
            <v>150</v>
          </cell>
          <cell r="C53">
            <v>0</v>
          </cell>
          <cell r="D53">
            <v>150</v>
          </cell>
          <cell r="E53">
            <v>3014909.48</v>
          </cell>
        </row>
        <row r="54">
          <cell r="B54">
            <v>0</v>
          </cell>
          <cell r="C54">
            <v>270.60000000000002</v>
          </cell>
          <cell r="D54">
            <v>270.60000000000002</v>
          </cell>
          <cell r="E54">
            <v>5057064.66</v>
          </cell>
        </row>
        <row r="55">
          <cell r="B55">
            <v>0</v>
          </cell>
          <cell r="C55">
            <v>4094.6400000000003</v>
          </cell>
          <cell r="D55">
            <v>4094.6400000000003</v>
          </cell>
          <cell r="E55">
            <v>3951220.899999998</v>
          </cell>
        </row>
        <row r="56">
          <cell r="B56">
            <v>600</v>
          </cell>
          <cell r="C56">
            <v>5986.2</v>
          </cell>
          <cell r="D56">
            <v>6586.2</v>
          </cell>
          <cell r="E56">
            <v>3630764.5699999994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1445117.5400000012</v>
          </cell>
        </row>
        <row r="58">
          <cell r="B58">
            <v>1955</v>
          </cell>
          <cell r="C58">
            <v>1618.32</v>
          </cell>
          <cell r="D58">
            <v>3573.3199999999997</v>
          </cell>
          <cell r="E58">
            <v>8879865.3800000008</v>
          </cell>
        </row>
      </sheetData>
      <sheetData sheetId="1"/>
      <sheetData sheetId="2"/>
      <sheetData sheetId="3"/>
      <sheetData sheetId="4">
        <row r="8">
          <cell r="B8">
            <v>3110.5</v>
          </cell>
          <cell r="C8">
            <v>0</v>
          </cell>
          <cell r="D8">
            <v>28</v>
          </cell>
          <cell r="E8">
            <v>1257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740</v>
          </cell>
          <cell r="K8">
            <v>0</v>
          </cell>
          <cell r="L8">
            <v>777</v>
          </cell>
          <cell r="M8">
            <v>0</v>
          </cell>
          <cell r="N8">
            <v>0</v>
          </cell>
          <cell r="O8">
            <v>0</v>
          </cell>
          <cell r="P8">
            <v>37149</v>
          </cell>
          <cell r="Q8">
            <v>5339</v>
          </cell>
          <cell r="R8">
            <v>300</v>
          </cell>
          <cell r="S8">
            <v>0</v>
          </cell>
          <cell r="T8">
            <v>0</v>
          </cell>
          <cell r="U8">
            <v>153.5</v>
          </cell>
          <cell r="V8">
            <v>17616</v>
          </cell>
          <cell r="W8">
            <v>3231</v>
          </cell>
          <cell r="X8">
            <v>69701</v>
          </cell>
        </row>
        <row r="9">
          <cell r="B9">
            <v>0</v>
          </cell>
          <cell r="C9">
            <v>311</v>
          </cell>
          <cell r="D9">
            <v>0</v>
          </cell>
          <cell r="E9">
            <v>370</v>
          </cell>
          <cell r="F9">
            <v>599</v>
          </cell>
          <cell r="G9">
            <v>20</v>
          </cell>
          <cell r="H9">
            <v>100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30</v>
          </cell>
          <cell r="N9">
            <v>200</v>
          </cell>
          <cell r="O9">
            <v>0</v>
          </cell>
          <cell r="P9">
            <v>145233.22</v>
          </cell>
          <cell r="Q9">
            <v>840</v>
          </cell>
          <cell r="R9">
            <v>150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2700</v>
          </cell>
          <cell r="X9">
            <v>150553.22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7971</v>
          </cell>
          <cell r="Q10">
            <v>297</v>
          </cell>
          <cell r="R10">
            <v>50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8318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340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100</v>
          </cell>
          <cell r="X11">
            <v>440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300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480</v>
          </cell>
          <cell r="Q13">
            <v>810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150</v>
          </cell>
          <cell r="X13">
            <v>1440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18943</v>
          </cell>
          <cell r="F15">
            <v>3000</v>
          </cell>
          <cell r="G15">
            <v>0</v>
          </cell>
          <cell r="H15">
            <v>0</v>
          </cell>
          <cell r="I15">
            <v>0</v>
          </cell>
          <cell r="J15">
            <v>1000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3437</v>
          </cell>
          <cell r="Q15">
            <v>2303</v>
          </cell>
          <cell r="R15">
            <v>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450</v>
          </cell>
          <cell r="X15">
            <v>30131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790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100</v>
          </cell>
          <cell r="Q23">
            <v>1300</v>
          </cell>
          <cell r="R23">
            <v>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1340</v>
          </cell>
          <cell r="X23">
            <v>3630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200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200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1027</v>
          </cell>
          <cell r="F25"/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767</v>
          </cell>
          <cell r="Q25">
            <v>665</v>
          </cell>
          <cell r="R25">
            <v>0</v>
          </cell>
          <cell r="S25">
            <v>0</v>
          </cell>
          <cell r="T25">
            <v>0</v>
          </cell>
          <cell r="U25">
            <v>50</v>
          </cell>
          <cell r="V25">
            <v>0</v>
          </cell>
          <cell r="W25">
            <v>2950</v>
          </cell>
          <cell r="X25">
            <v>5459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465</v>
          </cell>
          <cell r="Q26">
            <v>40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505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250</v>
          </cell>
          <cell r="R29">
            <v>1200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1450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53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650</v>
          </cell>
          <cell r="R31">
            <v>95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745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500</v>
          </cell>
          <cell r="G32">
            <v>300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8450</v>
          </cell>
          <cell r="Q32">
            <v>1000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1250</v>
          </cell>
          <cell r="X32">
            <v>11500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53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378</v>
          </cell>
          <cell r="Q33">
            <v>100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105</v>
          </cell>
          <cell r="X33">
            <v>636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650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450</v>
          </cell>
          <cell r="Q34">
            <v>50</v>
          </cell>
          <cell r="R34">
            <v>25320</v>
          </cell>
          <cell r="S34">
            <v>50</v>
          </cell>
          <cell r="T34">
            <v>0</v>
          </cell>
          <cell r="U34">
            <v>0</v>
          </cell>
          <cell r="V34">
            <v>0</v>
          </cell>
          <cell r="W34">
            <v>1900</v>
          </cell>
          <cell r="X34">
            <v>28420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8027</v>
          </cell>
          <cell r="Q36">
            <v>50</v>
          </cell>
          <cell r="R36">
            <v>250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800</v>
          </cell>
          <cell r="X36">
            <v>9227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13000</v>
          </cell>
          <cell r="R38">
            <v>25000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38053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222</v>
          </cell>
          <cell r="Q39">
            <v>200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70</v>
          </cell>
          <cell r="X39">
            <v>492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7320</v>
          </cell>
          <cell r="R40">
            <v>100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40</v>
          </cell>
          <cell r="X40">
            <v>7460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350</v>
          </cell>
          <cell r="R41">
            <v>0</v>
          </cell>
          <cell r="S41">
            <v>250</v>
          </cell>
          <cell r="T41">
            <v>0</v>
          </cell>
          <cell r="U41">
            <v>0</v>
          </cell>
          <cell r="V41">
            <v>0</v>
          </cell>
          <cell r="W41">
            <v>1210</v>
          </cell>
          <cell r="X41">
            <v>1810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3100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3100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50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50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50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1895.24</v>
          </cell>
          <cell r="Q45">
            <v>1560</v>
          </cell>
          <cell r="R45">
            <v>550</v>
          </cell>
          <cell r="S45">
            <v>250</v>
          </cell>
          <cell r="T45">
            <v>0</v>
          </cell>
          <cell r="U45">
            <v>0</v>
          </cell>
          <cell r="V45">
            <v>0</v>
          </cell>
          <cell r="W45">
            <v>300</v>
          </cell>
          <cell r="X45">
            <v>5055.24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50</v>
          </cell>
          <cell r="O46">
            <v>0</v>
          </cell>
          <cell r="P46">
            <v>1170</v>
          </cell>
          <cell r="Q46">
            <v>120</v>
          </cell>
          <cell r="R46">
            <v>545</v>
          </cell>
          <cell r="S46">
            <v>300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2185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100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350</v>
          </cell>
          <cell r="Q47">
            <v>490</v>
          </cell>
          <cell r="R47">
            <v>0</v>
          </cell>
          <cell r="S47">
            <v>0</v>
          </cell>
          <cell r="T47">
            <v>0</v>
          </cell>
          <cell r="U47">
            <v>200</v>
          </cell>
          <cell r="V47">
            <v>0</v>
          </cell>
          <cell r="W47">
            <v>500</v>
          </cell>
          <cell r="X47">
            <v>1640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>
            <v>900</v>
          </cell>
          <cell r="C50">
            <v>900</v>
          </cell>
          <cell r="D50">
            <v>0</v>
          </cell>
          <cell r="E50">
            <v>1640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352</v>
          </cell>
          <cell r="Q50">
            <v>100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2289</v>
          </cell>
          <cell r="X50">
            <v>6181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57</v>
          </cell>
          <cell r="Q51">
            <v>1</v>
          </cell>
          <cell r="R51">
            <v>1500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1558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650</v>
          </cell>
          <cell r="H54">
            <v>3178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6329</v>
          </cell>
          <cell r="Q54">
            <v>400</v>
          </cell>
          <cell r="R54">
            <v>500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11057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150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400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200</v>
          </cell>
          <cell r="X58">
            <v>600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1305</v>
          </cell>
          <cell r="Q60">
            <v>200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450</v>
          </cell>
          <cell r="X60">
            <v>1955</v>
          </cell>
        </row>
      </sheetData>
      <sheetData sheetId="5">
        <row r="8">
          <cell r="B8">
            <v>13250</v>
          </cell>
          <cell r="C8">
            <v>54752</v>
          </cell>
          <cell r="D8">
            <v>0</v>
          </cell>
          <cell r="E8">
            <v>20</v>
          </cell>
          <cell r="F8">
            <v>0</v>
          </cell>
          <cell r="G8">
            <v>0</v>
          </cell>
          <cell r="H8">
            <v>467.4</v>
          </cell>
          <cell r="I8">
            <v>0</v>
          </cell>
          <cell r="J8">
            <v>19911</v>
          </cell>
          <cell r="K8">
            <v>68500</v>
          </cell>
          <cell r="L8">
            <v>1100</v>
          </cell>
          <cell r="M8">
            <v>0</v>
          </cell>
          <cell r="N8">
            <v>0</v>
          </cell>
          <cell r="O8">
            <v>0</v>
          </cell>
          <cell r="P8">
            <v>12748</v>
          </cell>
          <cell r="Q8">
            <v>213491</v>
          </cell>
          <cell r="R8">
            <v>91269.81</v>
          </cell>
          <cell r="S8">
            <v>1582</v>
          </cell>
          <cell r="T8">
            <v>0</v>
          </cell>
          <cell r="U8">
            <v>0</v>
          </cell>
          <cell r="V8">
            <v>0</v>
          </cell>
          <cell r="W8">
            <v>30348</v>
          </cell>
          <cell r="X8">
            <v>507439.21</v>
          </cell>
        </row>
        <row r="9">
          <cell r="B9">
            <v>157</v>
          </cell>
          <cell r="C9">
            <v>0</v>
          </cell>
          <cell r="D9">
            <v>0</v>
          </cell>
          <cell r="E9">
            <v>19000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20</v>
          </cell>
          <cell r="K9">
            <v>20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39820</v>
          </cell>
          <cell r="Q9">
            <v>23431</v>
          </cell>
          <cell r="R9">
            <v>1200</v>
          </cell>
          <cell r="S9">
            <v>8675</v>
          </cell>
          <cell r="T9">
            <v>0</v>
          </cell>
          <cell r="U9">
            <v>20</v>
          </cell>
          <cell r="V9">
            <v>0</v>
          </cell>
          <cell r="W9">
            <v>320</v>
          </cell>
          <cell r="X9">
            <v>92663</v>
          </cell>
        </row>
        <row r="10">
          <cell r="B10">
            <v>0</v>
          </cell>
          <cell r="C10">
            <v>0</v>
          </cell>
          <cell r="D10">
            <v>20</v>
          </cell>
          <cell r="E10">
            <v>58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28180</v>
          </cell>
          <cell r="M10">
            <v>0</v>
          </cell>
          <cell r="N10">
            <v>0</v>
          </cell>
          <cell r="O10">
            <v>0</v>
          </cell>
          <cell r="P10">
            <v>1113</v>
          </cell>
          <cell r="Q10">
            <v>1010</v>
          </cell>
          <cell r="R10">
            <v>0</v>
          </cell>
          <cell r="S10">
            <v>0</v>
          </cell>
          <cell r="T10">
            <v>0</v>
          </cell>
          <cell r="U10">
            <v>40</v>
          </cell>
          <cell r="V10"/>
          <cell r="W10">
            <v>800</v>
          </cell>
          <cell r="X10">
            <v>31221</v>
          </cell>
        </row>
        <row r="11">
          <cell r="B11">
            <v>0</v>
          </cell>
          <cell r="C11">
            <v>400</v>
          </cell>
          <cell r="D11">
            <v>0</v>
          </cell>
          <cell r="E11">
            <v>0</v>
          </cell>
          <cell r="F11">
            <v>42996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220</v>
          </cell>
          <cell r="Q11">
            <v>200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43816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266861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550</v>
          </cell>
          <cell r="X12">
            <v>267411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213728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180</v>
          </cell>
          <cell r="Q13">
            <v>67328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281236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115074.36053999999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157</v>
          </cell>
          <cell r="Q14">
            <v>180020</v>
          </cell>
          <cell r="R14">
            <v>2700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8375</v>
          </cell>
          <cell r="X14">
            <v>306326.36053999997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242126.36124653748</v>
          </cell>
          <cell r="G15">
            <v>0</v>
          </cell>
          <cell r="H15">
            <v>10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413</v>
          </cell>
          <cell r="Q15">
            <v>220</v>
          </cell>
          <cell r="R15">
            <v>15</v>
          </cell>
          <cell r="S15">
            <v>5</v>
          </cell>
          <cell r="T15">
            <v>0</v>
          </cell>
          <cell r="U15">
            <v>0</v>
          </cell>
          <cell r="V15">
            <v>0</v>
          </cell>
          <cell r="W15">
            <v>185</v>
          </cell>
          <cell r="X15">
            <v>242974.36124653748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14806.440000000002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14806.440000000002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5047.68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5047.68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26772.239999999998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26772.239999999998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1982.64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1982.64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20044.2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20044.2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15751.560000000001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15751.560000000001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14164.92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14164.92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9757.44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9757.44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47139.840000000011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47139.840000000011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20874.48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20874.48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11600.160000000002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11600.160000000002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13087.8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13087.8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475.20000000000005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475.20000000000005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28605.720000000005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28605.720000000005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54133.2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54133.2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24165.24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24165.24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34048.080000000002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34048.080000000002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52264.08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52264.08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29911.200000000004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29911.200000000004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37288.68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37288.68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28783.920000000002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28783.920000000002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21093.600000000002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21093.600000000002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19532.04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19532.04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11114.400000000001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11114.400000000001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5364.4800000000005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5364.4800000000005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270.60000000000002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270.60000000000002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4094.6400000000003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4094.6400000000003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5986.2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5986.2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1618.32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1618.32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69991</v>
          </cell>
        </row>
        <row r="48">
          <cell r="AM48">
            <v>19532.04</v>
          </cell>
          <cell r="AN48">
            <v>17295.400000000001</v>
          </cell>
          <cell r="AO48">
            <v>6922.4800000000005</v>
          </cell>
          <cell r="AP48">
            <v>0</v>
          </cell>
          <cell r="AS48">
            <v>150</v>
          </cell>
          <cell r="AT48">
            <v>270.60000000000002</v>
          </cell>
          <cell r="AU48">
            <v>4094.6400000000003</v>
          </cell>
          <cell r="AV48">
            <v>6586.2</v>
          </cell>
          <cell r="AW48">
            <v>0</v>
          </cell>
          <cell r="AX48">
            <v>3573.3199999999997</v>
          </cell>
        </row>
        <row r="49">
          <cell r="AM49">
            <v>4737166.1699999981</v>
          </cell>
          <cell r="AN49">
            <v>3499774.2399999998</v>
          </cell>
          <cell r="AO49">
            <v>1308656.26</v>
          </cell>
          <cell r="AP49">
            <v>5666544.8800000027</v>
          </cell>
          <cell r="AS49">
            <v>3014909.4800000004</v>
          </cell>
          <cell r="AT49">
            <v>5057064.66</v>
          </cell>
          <cell r="AU49">
            <v>3951220.8999999985</v>
          </cell>
          <cell r="AV49">
            <v>3630764.5699999994</v>
          </cell>
          <cell r="AW49">
            <v>1445117.54</v>
          </cell>
          <cell r="AX49">
            <v>8879865.379999999</v>
          </cell>
        </row>
      </sheetData>
      <sheetData sheetId="14"/>
      <sheetData sheetId="15">
        <row r="24">
          <cell r="AN24">
            <v>17295.400000000001</v>
          </cell>
          <cell r="AO24">
            <v>6922.4800000000005</v>
          </cell>
          <cell r="AP24">
            <v>0</v>
          </cell>
          <cell r="AQ24">
            <v>0</v>
          </cell>
          <cell r="AR24">
            <v>11057</v>
          </cell>
          <cell r="AS24">
            <v>150</v>
          </cell>
          <cell r="AT24">
            <v>270.60000000000002</v>
          </cell>
          <cell r="AU24">
            <v>4094.64</v>
          </cell>
          <cell r="AV24">
            <v>6586.2</v>
          </cell>
          <cell r="AW24">
            <v>0</v>
          </cell>
          <cell r="AX24">
            <v>3573.3199999999997</v>
          </cell>
        </row>
        <row r="25">
          <cell r="AN25">
            <v>3499774.2399999998</v>
          </cell>
          <cell r="AO25">
            <v>1308656.26</v>
          </cell>
          <cell r="AP25">
            <v>5666544.8799999999</v>
          </cell>
          <cell r="AQ25">
            <v>3927045.6699999971</v>
          </cell>
          <cell r="AR25">
            <v>4044685.22</v>
          </cell>
          <cell r="AS25">
            <v>3014909.4800000009</v>
          </cell>
          <cell r="AT25">
            <v>5057064.66</v>
          </cell>
          <cell r="AU25">
            <v>3951220.9000000036</v>
          </cell>
          <cell r="AV25">
            <v>3630764.569999998</v>
          </cell>
          <cell r="AW25">
            <v>1445117.5400000014</v>
          </cell>
          <cell r="AX25">
            <v>8879865.3799999971</v>
          </cell>
        </row>
      </sheetData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zoomScale="120" zoomScaleNormal="120" workbookViewId="0">
      <pane xSplit="1" ySplit="4" topLeftCell="B77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5" x14ac:dyDescent="0.25"/>
  <cols>
    <col min="1" max="1" width="11.28515625" style="130" customWidth="1"/>
    <col min="2" max="2" width="10.42578125" style="131" customWidth="1"/>
    <col min="3" max="3" width="12.28515625" style="131" customWidth="1"/>
    <col min="4" max="4" width="8" style="131" customWidth="1"/>
    <col min="5" max="5" width="11.7109375" style="131" customWidth="1"/>
    <col min="6" max="6" width="14.7109375" style="131" bestFit="1" customWidth="1"/>
    <col min="7" max="8" width="9.28515625" style="131"/>
    <col min="9" max="9" width="12.7109375" style="131" bestFit="1" customWidth="1"/>
    <col min="10" max="10" width="9.28515625" style="131"/>
    <col min="11" max="11" width="10.28515625" style="131" bestFit="1" customWidth="1"/>
    <col min="12" max="180" width="9.28515625" style="131"/>
    <col min="181" max="181" width="14.28515625" style="131" customWidth="1"/>
    <col min="182" max="182" width="16.5703125" style="131" customWidth="1"/>
    <col min="183" max="183" width="17.42578125" style="131" customWidth="1"/>
    <col min="184" max="184" width="15.7109375" style="131" customWidth="1"/>
    <col min="185" max="185" width="16.5703125" style="131" customWidth="1"/>
    <col min="186" max="186" width="17.5703125" style="131" customWidth="1"/>
    <col min="187" max="187" width="9.28515625" style="131"/>
    <col min="188" max="188" width="10.28515625" style="131" bestFit="1" customWidth="1"/>
    <col min="189" max="189" width="9.28515625" style="131"/>
    <col min="190" max="191" width="10.28515625" style="131" bestFit="1" customWidth="1"/>
    <col min="192" max="192" width="10.7109375" style="131" bestFit="1" customWidth="1"/>
    <col min="193" max="436" width="9.28515625" style="131"/>
    <col min="437" max="437" width="14.28515625" style="131" customWidth="1"/>
    <col min="438" max="438" width="16.5703125" style="131" customWidth="1"/>
    <col min="439" max="439" width="17.42578125" style="131" customWidth="1"/>
    <col min="440" max="440" width="15.7109375" style="131" customWidth="1"/>
    <col min="441" max="441" width="16.5703125" style="131" customWidth="1"/>
    <col min="442" max="442" width="17.5703125" style="131" customWidth="1"/>
    <col min="443" max="443" width="9.28515625" style="131"/>
    <col min="444" max="444" width="10.28515625" style="131" bestFit="1" customWidth="1"/>
    <col min="445" max="445" width="9.28515625" style="131"/>
    <col min="446" max="447" width="10.28515625" style="131" bestFit="1" customWidth="1"/>
    <col min="448" max="448" width="10.7109375" style="131" bestFit="1" customWidth="1"/>
    <col min="449" max="692" width="9.28515625" style="131"/>
    <col min="693" max="693" width="14.28515625" style="131" customWidth="1"/>
    <col min="694" max="694" width="16.5703125" style="131" customWidth="1"/>
    <col min="695" max="695" width="17.42578125" style="131" customWidth="1"/>
    <col min="696" max="696" width="15.7109375" style="131" customWidth="1"/>
    <col min="697" max="697" width="16.5703125" style="131" customWidth="1"/>
    <col min="698" max="698" width="17.5703125" style="131" customWidth="1"/>
    <col min="699" max="699" width="9.28515625" style="131"/>
    <col min="700" max="700" width="10.28515625" style="131" bestFit="1" customWidth="1"/>
    <col min="701" max="701" width="9.28515625" style="131"/>
    <col min="702" max="703" width="10.28515625" style="131" bestFit="1" customWidth="1"/>
    <col min="704" max="704" width="10.7109375" style="131" bestFit="1" customWidth="1"/>
    <col min="705" max="948" width="9.28515625" style="131"/>
    <col min="949" max="949" width="14.28515625" style="131" customWidth="1"/>
    <col min="950" max="950" width="16.5703125" style="131" customWidth="1"/>
    <col min="951" max="951" width="17.42578125" style="131" customWidth="1"/>
    <col min="952" max="952" width="15.7109375" style="131" customWidth="1"/>
    <col min="953" max="953" width="16.5703125" style="131" customWidth="1"/>
    <col min="954" max="954" width="17.5703125" style="131" customWidth="1"/>
    <col min="955" max="955" width="9.28515625" style="131"/>
    <col min="956" max="956" width="10.28515625" style="131" bestFit="1" customWidth="1"/>
    <col min="957" max="957" width="9.28515625" style="131"/>
    <col min="958" max="959" width="10.28515625" style="131" bestFit="1" customWidth="1"/>
    <col min="960" max="960" width="10.7109375" style="131" bestFit="1" customWidth="1"/>
    <col min="961" max="1204" width="9.28515625" style="131"/>
    <col min="1205" max="1205" width="14.28515625" style="131" customWidth="1"/>
    <col min="1206" max="1206" width="16.5703125" style="131" customWidth="1"/>
    <col min="1207" max="1207" width="17.42578125" style="131" customWidth="1"/>
    <col min="1208" max="1208" width="15.7109375" style="131" customWidth="1"/>
    <col min="1209" max="1209" width="16.5703125" style="131" customWidth="1"/>
    <col min="1210" max="1210" width="17.5703125" style="131" customWidth="1"/>
    <col min="1211" max="1211" width="9.28515625" style="131"/>
    <col min="1212" max="1212" width="10.28515625" style="131" bestFit="1" customWidth="1"/>
    <col min="1213" max="1213" width="9.28515625" style="131"/>
    <col min="1214" max="1215" width="10.28515625" style="131" bestFit="1" customWidth="1"/>
    <col min="1216" max="1216" width="10.7109375" style="131" bestFit="1" customWidth="1"/>
    <col min="1217" max="1460" width="9.28515625" style="131"/>
    <col min="1461" max="1461" width="14.28515625" style="131" customWidth="1"/>
    <col min="1462" max="1462" width="16.5703125" style="131" customWidth="1"/>
    <col min="1463" max="1463" width="17.42578125" style="131" customWidth="1"/>
    <col min="1464" max="1464" width="15.7109375" style="131" customWidth="1"/>
    <col min="1465" max="1465" width="16.5703125" style="131" customWidth="1"/>
    <col min="1466" max="1466" width="17.5703125" style="131" customWidth="1"/>
    <col min="1467" max="1467" width="9.28515625" style="131"/>
    <col min="1468" max="1468" width="10.28515625" style="131" bestFit="1" customWidth="1"/>
    <col min="1469" max="1469" width="9.28515625" style="131"/>
    <col min="1470" max="1471" width="10.28515625" style="131" bestFit="1" customWidth="1"/>
    <col min="1472" max="1472" width="10.7109375" style="131" bestFit="1" customWidth="1"/>
    <col min="1473" max="1716" width="9.28515625" style="131"/>
    <col min="1717" max="1717" width="14.28515625" style="131" customWidth="1"/>
    <col min="1718" max="1718" width="16.5703125" style="131" customWidth="1"/>
    <col min="1719" max="1719" width="17.42578125" style="131" customWidth="1"/>
    <col min="1720" max="1720" width="15.7109375" style="131" customWidth="1"/>
    <col min="1721" max="1721" width="16.5703125" style="131" customWidth="1"/>
    <col min="1722" max="1722" width="17.5703125" style="131" customWidth="1"/>
    <col min="1723" max="1723" width="9.28515625" style="131"/>
    <col min="1724" max="1724" width="10.28515625" style="131" bestFit="1" customWidth="1"/>
    <col min="1725" max="1725" width="9.28515625" style="131"/>
    <col min="1726" max="1727" width="10.28515625" style="131" bestFit="1" customWidth="1"/>
    <col min="1728" max="1728" width="10.7109375" style="131" bestFit="1" customWidth="1"/>
    <col min="1729" max="1972" width="9.28515625" style="131"/>
    <col min="1973" max="1973" width="14.28515625" style="131" customWidth="1"/>
    <col min="1974" max="1974" width="16.5703125" style="131" customWidth="1"/>
    <col min="1975" max="1975" width="17.42578125" style="131" customWidth="1"/>
    <col min="1976" max="1976" width="15.7109375" style="131" customWidth="1"/>
    <col min="1977" max="1977" width="16.5703125" style="131" customWidth="1"/>
    <col min="1978" max="1978" width="17.5703125" style="131" customWidth="1"/>
    <col min="1979" max="1979" width="9.28515625" style="131"/>
    <col min="1980" max="1980" width="10.28515625" style="131" bestFit="1" customWidth="1"/>
    <col min="1981" max="1981" width="9.28515625" style="131"/>
    <col min="1982" max="1983" width="10.28515625" style="131" bestFit="1" customWidth="1"/>
    <col min="1984" max="1984" width="10.7109375" style="131" bestFit="1" customWidth="1"/>
    <col min="1985" max="2228" width="9.28515625" style="131"/>
    <col min="2229" max="2229" width="14.28515625" style="131" customWidth="1"/>
    <col min="2230" max="2230" width="16.5703125" style="131" customWidth="1"/>
    <col min="2231" max="2231" width="17.42578125" style="131" customWidth="1"/>
    <col min="2232" max="2232" width="15.7109375" style="131" customWidth="1"/>
    <col min="2233" max="2233" width="16.5703125" style="131" customWidth="1"/>
    <col min="2234" max="2234" width="17.5703125" style="131" customWidth="1"/>
    <col min="2235" max="2235" width="9.28515625" style="131"/>
    <col min="2236" max="2236" width="10.28515625" style="131" bestFit="1" customWidth="1"/>
    <col min="2237" max="2237" width="9.28515625" style="131"/>
    <col min="2238" max="2239" width="10.28515625" style="131" bestFit="1" customWidth="1"/>
    <col min="2240" max="2240" width="10.7109375" style="131" bestFit="1" customWidth="1"/>
    <col min="2241" max="2484" width="9.28515625" style="131"/>
    <col min="2485" max="2485" width="14.28515625" style="131" customWidth="1"/>
    <col min="2486" max="2486" width="16.5703125" style="131" customWidth="1"/>
    <col min="2487" max="2487" width="17.42578125" style="131" customWidth="1"/>
    <col min="2488" max="2488" width="15.7109375" style="131" customWidth="1"/>
    <col min="2489" max="2489" width="16.5703125" style="131" customWidth="1"/>
    <col min="2490" max="2490" width="17.5703125" style="131" customWidth="1"/>
    <col min="2491" max="2491" width="9.28515625" style="131"/>
    <col min="2492" max="2492" width="10.28515625" style="131" bestFit="1" customWidth="1"/>
    <col min="2493" max="2493" width="9.28515625" style="131"/>
    <col min="2494" max="2495" width="10.28515625" style="131" bestFit="1" customWidth="1"/>
    <col min="2496" max="2496" width="10.7109375" style="131" bestFit="1" customWidth="1"/>
    <col min="2497" max="2740" width="9.28515625" style="131"/>
    <col min="2741" max="2741" width="14.28515625" style="131" customWidth="1"/>
    <col min="2742" max="2742" width="16.5703125" style="131" customWidth="1"/>
    <col min="2743" max="2743" width="17.42578125" style="131" customWidth="1"/>
    <col min="2744" max="2744" width="15.7109375" style="131" customWidth="1"/>
    <col min="2745" max="2745" width="16.5703125" style="131" customWidth="1"/>
    <col min="2746" max="2746" width="17.5703125" style="131" customWidth="1"/>
    <col min="2747" max="2747" width="9.28515625" style="131"/>
    <col min="2748" max="2748" width="10.28515625" style="131" bestFit="1" customWidth="1"/>
    <col min="2749" max="2749" width="9.28515625" style="131"/>
    <col min="2750" max="2751" width="10.28515625" style="131" bestFit="1" customWidth="1"/>
    <col min="2752" max="2752" width="10.7109375" style="131" bestFit="1" customWidth="1"/>
    <col min="2753" max="2996" width="9.28515625" style="131"/>
    <col min="2997" max="2997" width="14.28515625" style="131" customWidth="1"/>
    <col min="2998" max="2998" width="16.5703125" style="131" customWidth="1"/>
    <col min="2999" max="2999" width="17.42578125" style="131" customWidth="1"/>
    <col min="3000" max="3000" width="15.7109375" style="131" customWidth="1"/>
    <col min="3001" max="3001" width="16.5703125" style="131" customWidth="1"/>
    <col min="3002" max="3002" width="17.5703125" style="131" customWidth="1"/>
    <col min="3003" max="3003" width="9.28515625" style="131"/>
    <col min="3004" max="3004" width="10.28515625" style="131" bestFit="1" customWidth="1"/>
    <col min="3005" max="3005" width="9.28515625" style="131"/>
    <col min="3006" max="3007" width="10.28515625" style="131" bestFit="1" customWidth="1"/>
    <col min="3008" max="3008" width="10.7109375" style="131" bestFit="1" customWidth="1"/>
    <col min="3009" max="3252" width="9.28515625" style="131"/>
    <col min="3253" max="3253" width="14.28515625" style="131" customWidth="1"/>
    <col min="3254" max="3254" width="16.5703125" style="131" customWidth="1"/>
    <col min="3255" max="3255" width="17.42578125" style="131" customWidth="1"/>
    <col min="3256" max="3256" width="15.7109375" style="131" customWidth="1"/>
    <col min="3257" max="3257" width="16.5703125" style="131" customWidth="1"/>
    <col min="3258" max="3258" width="17.5703125" style="131" customWidth="1"/>
    <col min="3259" max="3259" width="9.28515625" style="131"/>
    <col min="3260" max="3260" width="10.28515625" style="131" bestFit="1" customWidth="1"/>
    <col min="3261" max="3261" width="9.28515625" style="131"/>
    <col min="3262" max="3263" width="10.28515625" style="131" bestFit="1" customWidth="1"/>
    <col min="3264" max="3264" width="10.7109375" style="131" bestFit="1" customWidth="1"/>
    <col min="3265" max="3508" width="9.28515625" style="131"/>
    <col min="3509" max="3509" width="14.28515625" style="131" customWidth="1"/>
    <col min="3510" max="3510" width="16.5703125" style="131" customWidth="1"/>
    <col min="3511" max="3511" width="17.42578125" style="131" customWidth="1"/>
    <col min="3512" max="3512" width="15.7109375" style="131" customWidth="1"/>
    <col min="3513" max="3513" width="16.5703125" style="131" customWidth="1"/>
    <col min="3514" max="3514" width="17.5703125" style="131" customWidth="1"/>
    <col min="3515" max="3515" width="9.28515625" style="131"/>
    <col min="3516" max="3516" width="10.28515625" style="131" bestFit="1" customWidth="1"/>
    <col min="3517" max="3517" width="9.28515625" style="131"/>
    <col min="3518" max="3519" width="10.28515625" style="131" bestFit="1" customWidth="1"/>
    <col min="3520" max="3520" width="10.7109375" style="131" bestFit="1" customWidth="1"/>
    <col min="3521" max="3764" width="9.28515625" style="131"/>
    <col min="3765" max="3765" width="14.28515625" style="131" customWidth="1"/>
    <col min="3766" max="3766" width="16.5703125" style="131" customWidth="1"/>
    <col min="3767" max="3767" width="17.42578125" style="131" customWidth="1"/>
    <col min="3768" max="3768" width="15.7109375" style="131" customWidth="1"/>
    <col min="3769" max="3769" width="16.5703125" style="131" customWidth="1"/>
    <col min="3770" max="3770" width="17.5703125" style="131" customWidth="1"/>
    <col min="3771" max="3771" width="9.28515625" style="131"/>
    <col min="3772" max="3772" width="10.28515625" style="131" bestFit="1" customWidth="1"/>
    <col min="3773" max="3773" width="9.28515625" style="131"/>
    <col min="3774" max="3775" width="10.28515625" style="131" bestFit="1" customWidth="1"/>
    <col min="3776" max="3776" width="10.7109375" style="131" bestFit="1" customWidth="1"/>
    <col min="3777" max="4020" width="9.28515625" style="131"/>
    <col min="4021" max="4021" width="14.28515625" style="131" customWidth="1"/>
    <col min="4022" max="4022" width="16.5703125" style="131" customWidth="1"/>
    <col min="4023" max="4023" width="17.42578125" style="131" customWidth="1"/>
    <col min="4024" max="4024" width="15.7109375" style="131" customWidth="1"/>
    <col min="4025" max="4025" width="16.5703125" style="131" customWidth="1"/>
    <col min="4026" max="4026" width="17.5703125" style="131" customWidth="1"/>
    <col min="4027" max="4027" width="9.28515625" style="131"/>
    <col min="4028" max="4028" width="10.28515625" style="131" bestFit="1" customWidth="1"/>
    <col min="4029" max="4029" width="9.28515625" style="131"/>
    <col min="4030" max="4031" width="10.28515625" style="131" bestFit="1" customWidth="1"/>
    <col min="4032" max="4032" width="10.7109375" style="131" bestFit="1" customWidth="1"/>
    <col min="4033" max="4276" width="9.28515625" style="131"/>
    <col min="4277" max="4277" width="14.28515625" style="131" customWidth="1"/>
    <col min="4278" max="4278" width="16.5703125" style="131" customWidth="1"/>
    <col min="4279" max="4279" width="17.42578125" style="131" customWidth="1"/>
    <col min="4280" max="4280" width="15.7109375" style="131" customWidth="1"/>
    <col min="4281" max="4281" width="16.5703125" style="131" customWidth="1"/>
    <col min="4282" max="4282" width="17.5703125" style="131" customWidth="1"/>
    <col min="4283" max="4283" width="9.28515625" style="131"/>
    <col min="4284" max="4284" width="10.28515625" style="131" bestFit="1" customWidth="1"/>
    <col min="4285" max="4285" width="9.28515625" style="131"/>
    <col min="4286" max="4287" width="10.28515625" style="131" bestFit="1" customWidth="1"/>
    <col min="4288" max="4288" width="10.7109375" style="131" bestFit="1" customWidth="1"/>
    <col min="4289" max="4532" width="9.28515625" style="131"/>
    <col min="4533" max="4533" width="14.28515625" style="131" customWidth="1"/>
    <col min="4534" max="4534" width="16.5703125" style="131" customWidth="1"/>
    <col min="4535" max="4535" width="17.42578125" style="131" customWidth="1"/>
    <col min="4536" max="4536" width="15.7109375" style="131" customWidth="1"/>
    <col min="4537" max="4537" width="16.5703125" style="131" customWidth="1"/>
    <col min="4538" max="4538" width="17.5703125" style="131" customWidth="1"/>
    <col min="4539" max="4539" width="9.28515625" style="131"/>
    <col min="4540" max="4540" width="10.28515625" style="131" bestFit="1" customWidth="1"/>
    <col min="4541" max="4541" width="9.28515625" style="131"/>
    <col min="4542" max="4543" width="10.28515625" style="131" bestFit="1" customWidth="1"/>
    <col min="4544" max="4544" width="10.7109375" style="131" bestFit="1" customWidth="1"/>
    <col min="4545" max="4788" width="9.28515625" style="131"/>
    <col min="4789" max="4789" width="14.28515625" style="131" customWidth="1"/>
    <col min="4790" max="4790" width="16.5703125" style="131" customWidth="1"/>
    <col min="4791" max="4791" width="17.42578125" style="131" customWidth="1"/>
    <col min="4792" max="4792" width="15.7109375" style="131" customWidth="1"/>
    <col min="4793" max="4793" width="16.5703125" style="131" customWidth="1"/>
    <col min="4794" max="4794" width="17.5703125" style="131" customWidth="1"/>
    <col min="4795" max="4795" width="9.28515625" style="131"/>
    <col min="4796" max="4796" width="10.28515625" style="131" bestFit="1" customWidth="1"/>
    <col min="4797" max="4797" width="9.28515625" style="131"/>
    <col min="4798" max="4799" width="10.28515625" style="131" bestFit="1" customWidth="1"/>
    <col min="4800" max="4800" width="10.7109375" style="131" bestFit="1" customWidth="1"/>
    <col min="4801" max="5044" width="9.28515625" style="131"/>
    <col min="5045" max="5045" width="14.28515625" style="131" customWidth="1"/>
    <col min="5046" max="5046" width="16.5703125" style="131" customWidth="1"/>
    <col min="5047" max="5047" width="17.42578125" style="131" customWidth="1"/>
    <col min="5048" max="5048" width="15.7109375" style="131" customWidth="1"/>
    <col min="5049" max="5049" width="16.5703125" style="131" customWidth="1"/>
    <col min="5050" max="5050" width="17.5703125" style="131" customWidth="1"/>
    <col min="5051" max="5051" width="9.28515625" style="131"/>
    <col min="5052" max="5052" width="10.28515625" style="131" bestFit="1" customWidth="1"/>
    <col min="5053" max="5053" width="9.28515625" style="131"/>
    <col min="5054" max="5055" width="10.28515625" style="131" bestFit="1" customWidth="1"/>
    <col min="5056" max="5056" width="10.7109375" style="131" bestFit="1" customWidth="1"/>
    <col min="5057" max="5300" width="9.28515625" style="131"/>
    <col min="5301" max="5301" width="14.28515625" style="131" customWidth="1"/>
    <col min="5302" max="5302" width="16.5703125" style="131" customWidth="1"/>
    <col min="5303" max="5303" width="17.42578125" style="131" customWidth="1"/>
    <col min="5304" max="5304" width="15.7109375" style="131" customWidth="1"/>
    <col min="5305" max="5305" width="16.5703125" style="131" customWidth="1"/>
    <col min="5306" max="5306" width="17.5703125" style="131" customWidth="1"/>
    <col min="5307" max="5307" width="9.28515625" style="131"/>
    <col min="5308" max="5308" width="10.28515625" style="131" bestFit="1" customWidth="1"/>
    <col min="5309" max="5309" width="9.28515625" style="131"/>
    <col min="5310" max="5311" width="10.28515625" style="131" bestFit="1" customWidth="1"/>
    <col min="5312" max="5312" width="10.7109375" style="131" bestFit="1" customWidth="1"/>
    <col min="5313" max="5556" width="9.28515625" style="131"/>
    <col min="5557" max="5557" width="14.28515625" style="131" customWidth="1"/>
    <col min="5558" max="5558" width="16.5703125" style="131" customWidth="1"/>
    <col min="5559" max="5559" width="17.42578125" style="131" customWidth="1"/>
    <col min="5560" max="5560" width="15.7109375" style="131" customWidth="1"/>
    <col min="5561" max="5561" width="16.5703125" style="131" customWidth="1"/>
    <col min="5562" max="5562" width="17.5703125" style="131" customWidth="1"/>
    <col min="5563" max="5563" width="9.28515625" style="131"/>
    <col min="5564" max="5564" width="10.28515625" style="131" bestFit="1" customWidth="1"/>
    <col min="5565" max="5565" width="9.28515625" style="131"/>
    <col min="5566" max="5567" width="10.28515625" style="131" bestFit="1" customWidth="1"/>
    <col min="5568" max="5568" width="10.7109375" style="131" bestFit="1" customWidth="1"/>
    <col min="5569" max="5812" width="9.28515625" style="131"/>
    <col min="5813" max="5813" width="14.28515625" style="131" customWidth="1"/>
    <col min="5814" max="5814" width="16.5703125" style="131" customWidth="1"/>
    <col min="5815" max="5815" width="17.42578125" style="131" customWidth="1"/>
    <col min="5816" max="5816" width="15.7109375" style="131" customWidth="1"/>
    <col min="5817" max="5817" width="16.5703125" style="131" customWidth="1"/>
    <col min="5818" max="5818" width="17.5703125" style="131" customWidth="1"/>
    <col min="5819" max="5819" width="9.28515625" style="131"/>
    <col min="5820" max="5820" width="10.28515625" style="131" bestFit="1" customWidth="1"/>
    <col min="5821" max="5821" width="9.28515625" style="131"/>
    <col min="5822" max="5823" width="10.28515625" style="131" bestFit="1" customWidth="1"/>
    <col min="5824" max="5824" width="10.7109375" style="131" bestFit="1" customWidth="1"/>
    <col min="5825" max="6068" width="9.28515625" style="131"/>
    <col min="6069" max="6069" width="14.28515625" style="131" customWidth="1"/>
    <col min="6070" max="6070" width="16.5703125" style="131" customWidth="1"/>
    <col min="6071" max="6071" width="17.42578125" style="131" customWidth="1"/>
    <col min="6072" max="6072" width="15.7109375" style="131" customWidth="1"/>
    <col min="6073" max="6073" width="16.5703125" style="131" customWidth="1"/>
    <col min="6074" max="6074" width="17.5703125" style="131" customWidth="1"/>
    <col min="6075" max="6075" width="9.28515625" style="131"/>
    <col min="6076" max="6076" width="10.28515625" style="131" bestFit="1" customWidth="1"/>
    <col min="6077" max="6077" width="9.28515625" style="131"/>
    <col min="6078" max="6079" width="10.28515625" style="131" bestFit="1" customWidth="1"/>
    <col min="6080" max="6080" width="10.7109375" style="131" bestFit="1" customWidth="1"/>
    <col min="6081" max="6324" width="9.28515625" style="131"/>
    <col min="6325" max="6325" width="14.28515625" style="131" customWidth="1"/>
    <col min="6326" max="6326" width="16.5703125" style="131" customWidth="1"/>
    <col min="6327" max="6327" width="17.42578125" style="131" customWidth="1"/>
    <col min="6328" max="6328" width="15.7109375" style="131" customWidth="1"/>
    <col min="6329" max="6329" width="16.5703125" style="131" customWidth="1"/>
    <col min="6330" max="6330" width="17.5703125" style="131" customWidth="1"/>
    <col min="6331" max="6331" width="9.28515625" style="131"/>
    <col min="6332" max="6332" width="10.28515625" style="131" bestFit="1" customWidth="1"/>
    <col min="6333" max="6333" width="9.28515625" style="131"/>
    <col min="6334" max="6335" width="10.28515625" style="131" bestFit="1" customWidth="1"/>
    <col min="6336" max="6336" width="10.7109375" style="131" bestFit="1" customWidth="1"/>
    <col min="6337" max="6580" width="9.28515625" style="131"/>
    <col min="6581" max="6581" width="14.28515625" style="131" customWidth="1"/>
    <col min="6582" max="6582" width="16.5703125" style="131" customWidth="1"/>
    <col min="6583" max="6583" width="17.42578125" style="131" customWidth="1"/>
    <col min="6584" max="6584" width="15.7109375" style="131" customWidth="1"/>
    <col min="6585" max="6585" width="16.5703125" style="131" customWidth="1"/>
    <col min="6586" max="6586" width="17.5703125" style="131" customWidth="1"/>
    <col min="6587" max="6587" width="9.28515625" style="131"/>
    <col min="6588" max="6588" width="10.28515625" style="131" bestFit="1" customWidth="1"/>
    <col min="6589" max="6589" width="9.28515625" style="131"/>
    <col min="6590" max="6591" width="10.28515625" style="131" bestFit="1" customWidth="1"/>
    <col min="6592" max="6592" width="10.7109375" style="131" bestFit="1" customWidth="1"/>
    <col min="6593" max="6836" width="9.28515625" style="131"/>
    <col min="6837" max="6837" width="14.28515625" style="131" customWidth="1"/>
    <col min="6838" max="6838" width="16.5703125" style="131" customWidth="1"/>
    <col min="6839" max="6839" width="17.42578125" style="131" customWidth="1"/>
    <col min="6840" max="6840" width="15.7109375" style="131" customWidth="1"/>
    <col min="6841" max="6841" width="16.5703125" style="131" customWidth="1"/>
    <col min="6842" max="6842" width="17.5703125" style="131" customWidth="1"/>
    <col min="6843" max="6843" width="9.28515625" style="131"/>
    <col min="6844" max="6844" width="10.28515625" style="131" bestFit="1" customWidth="1"/>
    <col min="6845" max="6845" width="9.28515625" style="131"/>
    <col min="6846" max="6847" width="10.28515625" style="131" bestFit="1" customWidth="1"/>
    <col min="6848" max="6848" width="10.7109375" style="131" bestFit="1" customWidth="1"/>
    <col min="6849" max="7092" width="9.28515625" style="131"/>
    <col min="7093" max="7093" width="14.28515625" style="131" customWidth="1"/>
    <col min="7094" max="7094" width="16.5703125" style="131" customWidth="1"/>
    <col min="7095" max="7095" width="17.42578125" style="131" customWidth="1"/>
    <col min="7096" max="7096" width="15.7109375" style="131" customWidth="1"/>
    <col min="7097" max="7097" width="16.5703125" style="131" customWidth="1"/>
    <col min="7098" max="7098" width="17.5703125" style="131" customWidth="1"/>
    <col min="7099" max="7099" width="9.28515625" style="131"/>
    <col min="7100" max="7100" width="10.28515625" style="131" bestFit="1" customWidth="1"/>
    <col min="7101" max="7101" width="9.28515625" style="131"/>
    <col min="7102" max="7103" width="10.28515625" style="131" bestFit="1" customWidth="1"/>
    <col min="7104" max="7104" width="10.7109375" style="131" bestFit="1" customWidth="1"/>
    <col min="7105" max="7348" width="9.28515625" style="131"/>
    <col min="7349" max="7349" width="14.28515625" style="131" customWidth="1"/>
    <col min="7350" max="7350" width="16.5703125" style="131" customWidth="1"/>
    <col min="7351" max="7351" width="17.42578125" style="131" customWidth="1"/>
    <col min="7352" max="7352" width="15.7109375" style="131" customWidth="1"/>
    <col min="7353" max="7353" width="16.5703125" style="131" customWidth="1"/>
    <col min="7354" max="7354" width="17.5703125" style="131" customWidth="1"/>
    <col min="7355" max="7355" width="9.28515625" style="131"/>
    <col min="7356" max="7356" width="10.28515625" style="131" bestFit="1" customWidth="1"/>
    <col min="7357" max="7357" width="9.28515625" style="131"/>
    <col min="7358" max="7359" width="10.28515625" style="131" bestFit="1" customWidth="1"/>
    <col min="7360" max="7360" width="10.7109375" style="131" bestFit="1" customWidth="1"/>
    <col min="7361" max="7604" width="9.28515625" style="131"/>
    <col min="7605" max="7605" width="14.28515625" style="131" customWidth="1"/>
    <col min="7606" max="7606" width="16.5703125" style="131" customWidth="1"/>
    <col min="7607" max="7607" width="17.42578125" style="131" customWidth="1"/>
    <col min="7608" max="7608" width="15.7109375" style="131" customWidth="1"/>
    <col min="7609" max="7609" width="16.5703125" style="131" customWidth="1"/>
    <col min="7610" max="7610" width="17.5703125" style="131" customWidth="1"/>
    <col min="7611" max="7611" width="9.28515625" style="131"/>
    <col min="7612" max="7612" width="10.28515625" style="131" bestFit="1" customWidth="1"/>
    <col min="7613" max="7613" width="9.28515625" style="131"/>
    <col min="7614" max="7615" width="10.28515625" style="131" bestFit="1" customWidth="1"/>
    <col min="7616" max="7616" width="10.7109375" style="131" bestFit="1" customWidth="1"/>
    <col min="7617" max="7860" width="9.28515625" style="131"/>
    <col min="7861" max="7861" width="14.28515625" style="131" customWidth="1"/>
    <col min="7862" max="7862" width="16.5703125" style="131" customWidth="1"/>
    <col min="7863" max="7863" width="17.42578125" style="131" customWidth="1"/>
    <col min="7864" max="7864" width="15.7109375" style="131" customWidth="1"/>
    <col min="7865" max="7865" width="16.5703125" style="131" customWidth="1"/>
    <col min="7866" max="7866" width="17.5703125" style="131" customWidth="1"/>
    <col min="7867" max="7867" width="9.28515625" style="131"/>
    <col min="7868" max="7868" width="10.28515625" style="131" bestFit="1" customWidth="1"/>
    <col min="7869" max="7869" width="9.28515625" style="131"/>
    <col min="7870" max="7871" width="10.28515625" style="131" bestFit="1" customWidth="1"/>
    <col min="7872" max="7872" width="10.7109375" style="131" bestFit="1" customWidth="1"/>
    <col min="7873" max="8116" width="9.28515625" style="131"/>
    <col min="8117" max="8117" width="14.28515625" style="131" customWidth="1"/>
    <col min="8118" max="8118" width="16.5703125" style="131" customWidth="1"/>
    <col min="8119" max="8119" width="17.42578125" style="131" customWidth="1"/>
    <col min="8120" max="8120" width="15.7109375" style="131" customWidth="1"/>
    <col min="8121" max="8121" width="16.5703125" style="131" customWidth="1"/>
    <col min="8122" max="8122" width="17.5703125" style="131" customWidth="1"/>
    <col min="8123" max="8123" width="9.28515625" style="131"/>
    <col min="8124" max="8124" width="10.28515625" style="131" bestFit="1" customWidth="1"/>
    <col min="8125" max="8125" width="9.28515625" style="131"/>
    <col min="8126" max="8127" width="10.28515625" style="131" bestFit="1" customWidth="1"/>
    <col min="8128" max="8128" width="10.7109375" style="131" bestFit="1" customWidth="1"/>
    <col min="8129" max="8372" width="9.28515625" style="131"/>
    <col min="8373" max="8373" width="14.28515625" style="131" customWidth="1"/>
    <col min="8374" max="8374" width="16.5703125" style="131" customWidth="1"/>
    <col min="8375" max="8375" width="17.42578125" style="131" customWidth="1"/>
    <col min="8376" max="8376" width="15.7109375" style="131" customWidth="1"/>
    <col min="8377" max="8377" width="16.5703125" style="131" customWidth="1"/>
    <col min="8378" max="8378" width="17.5703125" style="131" customWidth="1"/>
    <col min="8379" max="8379" width="9.28515625" style="131"/>
    <col min="8380" max="8380" width="10.28515625" style="131" bestFit="1" customWidth="1"/>
    <col min="8381" max="8381" width="9.28515625" style="131"/>
    <col min="8382" max="8383" width="10.28515625" style="131" bestFit="1" customWidth="1"/>
    <col min="8384" max="8384" width="10.7109375" style="131" bestFit="1" customWidth="1"/>
    <col min="8385" max="8628" width="9.28515625" style="131"/>
    <col min="8629" max="8629" width="14.28515625" style="131" customWidth="1"/>
    <col min="8630" max="8630" width="16.5703125" style="131" customWidth="1"/>
    <col min="8631" max="8631" width="17.42578125" style="131" customWidth="1"/>
    <col min="8632" max="8632" width="15.7109375" style="131" customWidth="1"/>
    <col min="8633" max="8633" width="16.5703125" style="131" customWidth="1"/>
    <col min="8634" max="8634" width="17.5703125" style="131" customWidth="1"/>
    <col min="8635" max="8635" width="9.28515625" style="131"/>
    <col min="8636" max="8636" width="10.28515625" style="131" bestFit="1" customWidth="1"/>
    <col min="8637" max="8637" width="9.28515625" style="131"/>
    <col min="8638" max="8639" width="10.28515625" style="131" bestFit="1" customWidth="1"/>
    <col min="8640" max="8640" width="10.7109375" style="131" bestFit="1" customWidth="1"/>
    <col min="8641" max="8884" width="9.28515625" style="131"/>
    <col min="8885" max="8885" width="14.28515625" style="131" customWidth="1"/>
    <col min="8886" max="8886" width="16.5703125" style="131" customWidth="1"/>
    <col min="8887" max="8887" width="17.42578125" style="131" customWidth="1"/>
    <col min="8888" max="8888" width="15.7109375" style="131" customWidth="1"/>
    <col min="8889" max="8889" width="16.5703125" style="131" customWidth="1"/>
    <col min="8890" max="8890" width="17.5703125" style="131" customWidth="1"/>
    <col min="8891" max="8891" width="9.28515625" style="131"/>
    <col min="8892" max="8892" width="10.28515625" style="131" bestFit="1" customWidth="1"/>
    <col min="8893" max="8893" width="9.28515625" style="131"/>
    <col min="8894" max="8895" width="10.28515625" style="131" bestFit="1" customWidth="1"/>
    <col min="8896" max="8896" width="10.7109375" style="131" bestFit="1" customWidth="1"/>
    <col min="8897" max="9140" width="9.28515625" style="131"/>
    <col min="9141" max="9141" width="14.28515625" style="131" customWidth="1"/>
    <col min="9142" max="9142" width="16.5703125" style="131" customWidth="1"/>
    <col min="9143" max="9143" width="17.42578125" style="131" customWidth="1"/>
    <col min="9144" max="9144" width="15.7109375" style="131" customWidth="1"/>
    <col min="9145" max="9145" width="16.5703125" style="131" customWidth="1"/>
    <col min="9146" max="9146" width="17.5703125" style="131" customWidth="1"/>
    <col min="9147" max="9147" width="9.28515625" style="131"/>
    <col min="9148" max="9148" width="10.28515625" style="131" bestFit="1" customWidth="1"/>
    <col min="9149" max="9149" width="9.28515625" style="131"/>
    <col min="9150" max="9151" width="10.28515625" style="131" bestFit="1" customWidth="1"/>
    <col min="9152" max="9152" width="10.7109375" style="131" bestFit="1" customWidth="1"/>
    <col min="9153" max="9396" width="9.28515625" style="131"/>
    <col min="9397" max="9397" width="14.28515625" style="131" customWidth="1"/>
    <col min="9398" max="9398" width="16.5703125" style="131" customWidth="1"/>
    <col min="9399" max="9399" width="17.42578125" style="131" customWidth="1"/>
    <col min="9400" max="9400" width="15.7109375" style="131" customWidth="1"/>
    <col min="9401" max="9401" width="16.5703125" style="131" customWidth="1"/>
    <col min="9402" max="9402" width="17.5703125" style="131" customWidth="1"/>
    <col min="9403" max="9403" width="9.28515625" style="131"/>
    <col min="9404" max="9404" width="10.28515625" style="131" bestFit="1" customWidth="1"/>
    <col min="9405" max="9405" width="9.28515625" style="131"/>
    <col min="9406" max="9407" width="10.28515625" style="131" bestFit="1" customWidth="1"/>
    <col min="9408" max="9408" width="10.7109375" style="131" bestFit="1" customWidth="1"/>
    <col min="9409" max="9652" width="9.28515625" style="131"/>
    <col min="9653" max="9653" width="14.28515625" style="131" customWidth="1"/>
    <col min="9654" max="9654" width="16.5703125" style="131" customWidth="1"/>
    <col min="9655" max="9655" width="17.42578125" style="131" customWidth="1"/>
    <col min="9656" max="9656" width="15.7109375" style="131" customWidth="1"/>
    <col min="9657" max="9657" width="16.5703125" style="131" customWidth="1"/>
    <col min="9658" max="9658" width="17.5703125" style="131" customWidth="1"/>
    <col min="9659" max="9659" width="9.28515625" style="131"/>
    <col min="9660" max="9660" width="10.28515625" style="131" bestFit="1" customWidth="1"/>
    <col min="9661" max="9661" width="9.28515625" style="131"/>
    <col min="9662" max="9663" width="10.28515625" style="131" bestFit="1" customWidth="1"/>
    <col min="9664" max="9664" width="10.7109375" style="131" bestFit="1" customWidth="1"/>
    <col min="9665" max="9908" width="9.28515625" style="131"/>
    <col min="9909" max="9909" width="14.28515625" style="131" customWidth="1"/>
    <col min="9910" max="9910" width="16.5703125" style="131" customWidth="1"/>
    <col min="9911" max="9911" width="17.42578125" style="131" customWidth="1"/>
    <col min="9912" max="9912" width="15.7109375" style="131" customWidth="1"/>
    <col min="9913" max="9913" width="16.5703125" style="131" customWidth="1"/>
    <col min="9914" max="9914" width="17.5703125" style="131" customWidth="1"/>
    <col min="9915" max="9915" width="9.28515625" style="131"/>
    <col min="9916" max="9916" width="10.28515625" style="131" bestFit="1" customWidth="1"/>
    <col min="9917" max="9917" width="9.28515625" style="131"/>
    <col min="9918" max="9919" width="10.28515625" style="131" bestFit="1" customWidth="1"/>
    <col min="9920" max="9920" width="10.7109375" style="131" bestFit="1" customWidth="1"/>
    <col min="9921" max="10164" width="9.28515625" style="131"/>
    <col min="10165" max="10165" width="14.28515625" style="131" customWidth="1"/>
    <col min="10166" max="10166" width="16.5703125" style="131" customWidth="1"/>
    <col min="10167" max="10167" width="17.42578125" style="131" customWidth="1"/>
    <col min="10168" max="10168" width="15.7109375" style="131" customWidth="1"/>
    <col min="10169" max="10169" width="16.5703125" style="131" customWidth="1"/>
    <col min="10170" max="10170" width="17.5703125" style="131" customWidth="1"/>
    <col min="10171" max="10171" width="9.28515625" style="131"/>
    <col min="10172" max="10172" width="10.28515625" style="131" bestFit="1" customWidth="1"/>
    <col min="10173" max="10173" width="9.28515625" style="131"/>
    <col min="10174" max="10175" width="10.28515625" style="131" bestFit="1" customWidth="1"/>
    <col min="10176" max="10176" width="10.7109375" style="131" bestFit="1" customWidth="1"/>
    <col min="10177" max="10420" width="9.28515625" style="131"/>
    <col min="10421" max="10421" width="14.28515625" style="131" customWidth="1"/>
    <col min="10422" max="10422" width="16.5703125" style="131" customWidth="1"/>
    <col min="10423" max="10423" width="17.42578125" style="131" customWidth="1"/>
    <col min="10424" max="10424" width="15.7109375" style="131" customWidth="1"/>
    <col min="10425" max="10425" width="16.5703125" style="131" customWidth="1"/>
    <col min="10426" max="10426" width="17.5703125" style="131" customWidth="1"/>
    <col min="10427" max="10427" width="9.28515625" style="131"/>
    <col min="10428" max="10428" width="10.28515625" style="131" bestFit="1" customWidth="1"/>
    <col min="10429" max="10429" width="9.28515625" style="131"/>
    <col min="10430" max="10431" width="10.28515625" style="131" bestFit="1" customWidth="1"/>
    <col min="10432" max="10432" width="10.7109375" style="131" bestFit="1" customWidth="1"/>
    <col min="10433" max="10676" width="9.28515625" style="131"/>
    <col min="10677" max="10677" width="14.28515625" style="131" customWidth="1"/>
    <col min="10678" max="10678" width="16.5703125" style="131" customWidth="1"/>
    <col min="10679" max="10679" width="17.42578125" style="131" customWidth="1"/>
    <col min="10680" max="10680" width="15.7109375" style="131" customWidth="1"/>
    <col min="10681" max="10681" width="16.5703125" style="131" customWidth="1"/>
    <col min="10682" max="10682" width="17.5703125" style="131" customWidth="1"/>
    <col min="10683" max="10683" width="9.28515625" style="131"/>
    <col min="10684" max="10684" width="10.28515625" style="131" bestFit="1" customWidth="1"/>
    <col min="10685" max="10685" width="9.28515625" style="131"/>
    <col min="10686" max="10687" width="10.28515625" style="131" bestFit="1" customWidth="1"/>
    <col min="10688" max="10688" width="10.7109375" style="131" bestFit="1" customWidth="1"/>
    <col min="10689" max="10932" width="9.28515625" style="131"/>
    <col min="10933" max="10933" width="14.28515625" style="131" customWidth="1"/>
    <col min="10934" max="10934" width="16.5703125" style="131" customWidth="1"/>
    <col min="10935" max="10935" width="17.42578125" style="131" customWidth="1"/>
    <col min="10936" max="10936" width="15.7109375" style="131" customWidth="1"/>
    <col min="10937" max="10937" width="16.5703125" style="131" customWidth="1"/>
    <col min="10938" max="10938" width="17.5703125" style="131" customWidth="1"/>
    <col min="10939" max="10939" width="9.28515625" style="131"/>
    <col min="10940" max="10940" width="10.28515625" style="131" bestFit="1" customWidth="1"/>
    <col min="10941" max="10941" width="9.28515625" style="131"/>
    <col min="10942" max="10943" width="10.28515625" style="131" bestFit="1" customWidth="1"/>
    <col min="10944" max="10944" width="10.7109375" style="131" bestFit="1" customWidth="1"/>
    <col min="10945" max="11188" width="9.28515625" style="131"/>
    <col min="11189" max="11189" width="14.28515625" style="131" customWidth="1"/>
    <col min="11190" max="11190" width="16.5703125" style="131" customWidth="1"/>
    <col min="11191" max="11191" width="17.42578125" style="131" customWidth="1"/>
    <col min="11192" max="11192" width="15.7109375" style="131" customWidth="1"/>
    <col min="11193" max="11193" width="16.5703125" style="131" customWidth="1"/>
    <col min="11194" max="11194" width="17.5703125" style="131" customWidth="1"/>
    <col min="11195" max="11195" width="9.28515625" style="131"/>
    <col min="11196" max="11196" width="10.28515625" style="131" bestFit="1" customWidth="1"/>
    <col min="11197" max="11197" width="9.28515625" style="131"/>
    <col min="11198" max="11199" width="10.28515625" style="131" bestFit="1" customWidth="1"/>
    <col min="11200" max="11200" width="10.7109375" style="131" bestFit="1" customWidth="1"/>
    <col min="11201" max="11444" width="9.28515625" style="131"/>
    <col min="11445" max="11445" width="14.28515625" style="131" customWidth="1"/>
    <col min="11446" max="11446" width="16.5703125" style="131" customWidth="1"/>
    <col min="11447" max="11447" width="17.42578125" style="131" customWidth="1"/>
    <col min="11448" max="11448" width="15.7109375" style="131" customWidth="1"/>
    <col min="11449" max="11449" width="16.5703125" style="131" customWidth="1"/>
    <col min="11450" max="11450" width="17.5703125" style="131" customWidth="1"/>
    <col min="11451" max="11451" width="9.28515625" style="131"/>
    <col min="11452" max="11452" width="10.28515625" style="131" bestFit="1" customWidth="1"/>
    <col min="11453" max="11453" width="9.28515625" style="131"/>
    <col min="11454" max="11455" width="10.28515625" style="131" bestFit="1" customWidth="1"/>
    <col min="11456" max="11456" width="10.7109375" style="131" bestFit="1" customWidth="1"/>
    <col min="11457" max="11700" width="9.28515625" style="131"/>
    <col min="11701" max="11701" width="14.28515625" style="131" customWidth="1"/>
    <col min="11702" max="11702" width="16.5703125" style="131" customWidth="1"/>
    <col min="11703" max="11703" width="17.42578125" style="131" customWidth="1"/>
    <col min="11704" max="11704" width="15.7109375" style="131" customWidth="1"/>
    <col min="11705" max="11705" width="16.5703125" style="131" customWidth="1"/>
    <col min="11706" max="11706" width="17.5703125" style="131" customWidth="1"/>
    <col min="11707" max="11707" width="9.28515625" style="131"/>
    <col min="11708" max="11708" width="10.28515625" style="131" bestFit="1" customWidth="1"/>
    <col min="11709" max="11709" width="9.28515625" style="131"/>
    <col min="11710" max="11711" width="10.28515625" style="131" bestFit="1" customWidth="1"/>
    <col min="11712" max="11712" width="10.7109375" style="131" bestFit="1" customWidth="1"/>
    <col min="11713" max="11956" width="9.28515625" style="131"/>
    <col min="11957" max="11957" width="14.28515625" style="131" customWidth="1"/>
    <col min="11958" max="11958" width="16.5703125" style="131" customWidth="1"/>
    <col min="11959" max="11959" width="17.42578125" style="131" customWidth="1"/>
    <col min="11960" max="11960" width="15.7109375" style="131" customWidth="1"/>
    <col min="11961" max="11961" width="16.5703125" style="131" customWidth="1"/>
    <col min="11962" max="11962" width="17.5703125" style="131" customWidth="1"/>
    <col min="11963" max="11963" width="9.28515625" style="131"/>
    <col min="11964" max="11964" width="10.28515625" style="131" bestFit="1" customWidth="1"/>
    <col min="11965" max="11965" width="9.28515625" style="131"/>
    <col min="11966" max="11967" width="10.28515625" style="131" bestFit="1" customWidth="1"/>
    <col min="11968" max="11968" width="10.7109375" style="131" bestFit="1" customWidth="1"/>
    <col min="11969" max="12212" width="9.28515625" style="131"/>
    <col min="12213" max="12213" width="14.28515625" style="131" customWidth="1"/>
    <col min="12214" max="12214" width="16.5703125" style="131" customWidth="1"/>
    <col min="12215" max="12215" width="17.42578125" style="131" customWidth="1"/>
    <col min="12216" max="12216" width="15.7109375" style="131" customWidth="1"/>
    <col min="12217" max="12217" width="16.5703125" style="131" customWidth="1"/>
    <col min="12218" max="12218" width="17.5703125" style="131" customWidth="1"/>
    <col min="12219" max="12219" width="9.28515625" style="131"/>
    <col min="12220" max="12220" width="10.28515625" style="131" bestFit="1" customWidth="1"/>
    <col min="12221" max="12221" width="9.28515625" style="131"/>
    <col min="12222" max="12223" width="10.28515625" style="131" bestFit="1" customWidth="1"/>
    <col min="12224" max="12224" width="10.7109375" style="131" bestFit="1" customWidth="1"/>
    <col min="12225" max="12468" width="9.28515625" style="131"/>
    <col min="12469" max="12469" width="14.28515625" style="131" customWidth="1"/>
    <col min="12470" max="12470" width="16.5703125" style="131" customWidth="1"/>
    <col min="12471" max="12471" width="17.42578125" style="131" customWidth="1"/>
    <col min="12472" max="12472" width="15.7109375" style="131" customWidth="1"/>
    <col min="12473" max="12473" width="16.5703125" style="131" customWidth="1"/>
    <col min="12474" max="12474" width="17.5703125" style="131" customWidth="1"/>
    <col min="12475" max="12475" width="9.28515625" style="131"/>
    <col min="12476" max="12476" width="10.28515625" style="131" bestFit="1" customWidth="1"/>
    <col min="12477" max="12477" width="9.28515625" style="131"/>
    <col min="12478" max="12479" width="10.28515625" style="131" bestFit="1" customWidth="1"/>
    <col min="12480" max="12480" width="10.7109375" style="131" bestFit="1" customWidth="1"/>
    <col min="12481" max="12724" width="9.28515625" style="131"/>
    <col min="12725" max="12725" width="14.28515625" style="131" customWidth="1"/>
    <col min="12726" max="12726" width="16.5703125" style="131" customWidth="1"/>
    <col min="12727" max="12727" width="17.42578125" style="131" customWidth="1"/>
    <col min="12728" max="12728" width="15.7109375" style="131" customWidth="1"/>
    <col min="12729" max="12729" width="16.5703125" style="131" customWidth="1"/>
    <col min="12730" max="12730" width="17.5703125" style="131" customWidth="1"/>
    <col min="12731" max="12731" width="9.28515625" style="131"/>
    <col min="12732" max="12732" width="10.28515625" style="131" bestFit="1" customWidth="1"/>
    <col min="12733" max="12733" width="9.28515625" style="131"/>
    <col min="12734" max="12735" width="10.28515625" style="131" bestFit="1" customWidth="1"/>
    <col min="12736" max="12736" width="10.7109375" style="131" bestFit="1" customWidth="1"/>
    <col min="12737" max="12980" width="9.28515625" style="131"/>
    <col min="12981" max="12981" width="14.28515625" style="131" customWidth="1"/>
    <col min="12982" max="12982" width="16.5703125" style="131" customWidth="1"/>
    <col min="12983" max="12983" width="17.42578125" style="131" customWidth="1"/>
    <col min="12984" max="12984" width="15.7109375" style="131" customWidth="1"/>
    <col min="12985" max="12985" width="16.5703125" style="131" customWidth="1"/>
    <col min="12986" max="12986" width="17.5703125" style="131" customWidth="1"/>
    <col min="12987" max="12987" width="9.28515625" style="131"/>
    <col min="12988" max="12988" width="10.28515625" style="131" bestFit="1" customWidth="1"/>
    <col min="12989" max="12989" width="9.28515625" style="131"/>
    <col min="12990" max="12991" width="10.28515625" style="131" bestFit="1" customWidth="1"/>
    <col min="12992" max="12992" width="10.7109375" style="131" bestFit="1" customWidth="1"/>
    <col min="12993" max="13236" width="9.28515625" style="131"/>
    <col min="13237" max="13237" width="14.28515625" style="131" customWidth="1"/>
    <col min="13238" max="13238" width="16.5703125" style="131" customWidth="1"/>
    <col min="13239" max="13239" width="17.42578125" style="131" customWidth="1"/>
    <col min="13240" max="13240" width="15.7109375" style="131" customWidth="1"/>
    <col min="13241" max="13241" width="16.5703125" style="131" customWidth="1"/>
    <col min="13242" max="13242" width="17.5703125" style="131" customWidth="1"/>
    <col min="13243" max="13243" width="9.28515625" style="131"/>
    <col min="13244" max="13244" width="10.28515625" style="131" bestFit="1" customWidth="1"/>
    <col min="13245" max="13245" width="9.28515625" style="131"/>
    <col min="13246" max="13247" width="10.28515625" style="131" bestFit="1" customWidth="1"/>
    <col min="13248" max="13248" width="10.7109375" style="131" bestFit="1" customWidth="1"/>
    <col min="13249" max="13492" width="9.28515625" style="131"/>
    <col min="13493" max="13493" width="14.28515625" style="131" customWidth="1"/>
    <col min="13494" max="13494" width="16.5703125" style="131" customWidth="1"/>
    <col min="13495" max="13495" width="17.42578125" style="131" customWidth="1"/>
    <col min="13496" max="13496" width="15.7109375" style="131" customWidth="1"/>
    <col min="13497" max="13497" width="16.5703125" style="131" customWidth="1"/>
    <col min="13498" max="13498" width="17.5703125" style="131" customWidth="1"/>
    <col min="13499" max="13499" width="9.28515625" style="131"/>
    <col min="13500" max="13500" width="10.28515625" style="131" bestFit="1" customWidth="1"/>
    <col min="13501" max="13501" width="9.28515625" style="131"/>
    <col min="13502" max="13503" width="10.28515625" style="131" bestFit="1" customWidth="1"/>
    <col min="13504" max="13504" width="10.7109375" style="131" bestFit="1" customWidth="1"/>
    <col min="13505" max="13748" width="9.28515625" style="131"/>
    <col min="13749" max="13749" width="14.28515625" style="131" customWidth="1"/>
    <col min="13750" max="13750" width="16.5703125" style="131" customWidth="1"/>
    <col min="13751" max="13751" width="17.42578125" style="131" customWidth="1"/>
    <col min="13752" max="13752" width="15.7109375" style="131" customWidth="1"/>
    <col min="13753" max="13753" width="16.5703125" style="131" customWidth="1"/>
    <col min="13754" max="13754" width="17.5703125" style="131" customWidth="1"/>
    <col min="13755" max="13755" width="9.28515625" style="131"/>
    <col min="13756" max="13756" width="10.28515625" style="131" bestFit="1" customWidth="1"/>
    <col min="13757" max="13757" width="9.28515625" style="131"/>
    <col min="13758" max="13759" width="10.28515625" style="131" bestFit="1" customWidth="1"/>
    <col min="13760" max="13760" width="10.7109375" style="131" bestFit="1" customWidth="1"/>
    <col min="13761" max="14004" width="9.28515625" style="131"/>
    <col min="14005" max="14005" width="14.28515625" style="131" customWidth="1"/>
    <col min="14006" max="14006" width="16.5703125" style="131" customWidth="1"/>
    <col min="14007" max="14007" width="17.42578125" style="131" customWidth="1"/>
    <col min="14008" max="14008" width="15.7109375" style="131" customWidth="1"/>
    <col min="14009" max="14009" width="16.5703125" style="131" customWidth="1"/>
    <col min="14010" max="14010" width="17.5703125" style="131" customWidth="1"/>
    <col min="14011" max="14011" width="9.28515625" style="131"/>
    <col min="14012" max="14012" width="10.28515625" style="131" bestFit="1" customWidth="1"/>
    <col min="14013" max="14013" width="9.28515625" style="131"/>
    <col min="14014" max="14015" width="10.28515625" style="131" bestFit="1" customWidth="1"/>
    <col min="14016" max="14016" width="10.7109375" style="131" bestFit="1" customWidth="1"/>
    <col min="14017" max="14260" width="9.28515625" style="131"/>
    <col min="14261" max="14261" width="14.28515625" style="131" customWidth="1"/>
    <col min="14262" max="14262" width="16.5703125" style="131" customWidth="1"/>
    <col min="14263" max="14263" width="17.42578125" style="131" customWidth="1"/>
    <col min="14264" max="14264" width="15.7109375" style="131" customWidth="1"/>
    <col min="14265" max="14265" width="16.5703125" style="131" customWidth="1"/>
    <col min="14266" max="14266" width="17.5703125" style="131" customWidth="1"/>
    <col min="14267" max="14267" width="9.28515625" style="131"/>
    <col min="14268" max="14268" width="10.28515625" style="131" bestFit="1" customWidth="1"/>
    <col min="14269" max="14269" width="9.28515625" style="131"/>
    <col min="14270" max="14271" width="10.28515625" style="131" bestFit="1" customWidth="1"/>
    <col min="14272" max="14272" width="10.7109375" style="131" bestFit="1" customWidth="1"/>
    <col min="14273" max="14516" width="9.28515625" style="131"/>
    <col min="14517" max="14517" width="14.28515625" style="131" customWidth="1"/>
    <col min="14518" max="14518" width="16.5703125" style="131" customWidth="1"/>
    <col min="14519" max="14519" width="17.42578125" style="131" customWidth="1"/>
    <col min="14520" max="14520" width="15.7109375" style="131" customWidth="1"/>
    <col min="14521" max="14521" width="16.5703125" style="131" customWidth="1"/>
    <col min="14522" max="14522" width="17.5703125" style="131" customWidth="1"/>
    <col min="14523" max="14523" width="9.28515625" style="131"/>
    <col min="14524" max="14524" width="10.28515625" style="131" bestFit="1" customWidth="1"/>
    <col min="14525" max="14525" width="9.28515625" style="131"/>
    <col min="14526" max="14527" width="10.28515625" style="131" bestFit="1" customWidth="1"/>
    <col min="14528" max="14528" width="10.7109375" style="131" bestFit="1" customWidth="1"/>
    <col min="14529" max="14772" width="9.28515625" style="131"/>
    <col min="14773" max="14773" width="14.28515625" style="131" customWidth="1"/>
    <col min="14774" max="14774" width="16.5703125" style="131" customWidth="1"/>
    <col min="14775" max="14775" width="17.42578125" style="131" customWidth="1"/>
    <col min="14776" max="14776" width="15.7109375" style="131" customWidth="1"/>
    <col min="14777" max="14777" width="16.5703125" style="131" customWidth="1"/>
    <col min="14778" max="14778" width="17.5703125" style="131" customWidth="1"/>
    <col min="14779" max="14779" width="9.28515625" style="131"/>
    <col min="14780" max="14780" width="10.28515625" style="131" bestFit="1" customWidth="1"/>
    <col min="14781" max="14781" width="9.28515625" style="131"/>
    <col min="14782" max="14783" width="10.28515625" style="131" bestFit="1" customWidth="1"/>
    <col min="14784" max="14784" width="10.7109375" style="131" bestFit="1" customWidth="1"/>
    <col min="14785" max="15028" width="9.28515625" style="131"/>
    <col min="15029" max="15029" width="14.28515625" style="131" customWidth="1"/>
    <col min="15030" max="15030" width="16.5703125" style="131" customWidth="1"/>
    <col min="15031" max="15031" width="17.42578125" style="131" customWidth="1"/>
    <col min="15032" max="15032" width="15.7109375" style="131" customWidth="1"/>
    <col min="15033" max="15033" width="16.5703125" style="131" customWidth="1"/>
    <col min="15034" max="15034" width="17.5703125" style="131" customWidth="1"/>
    <col min="15035" max="15035" width="9.28515625" style="131"/>
    <col min="15036" max="15036" width="10.28515625" style="131" bestFit="1" customWidth="1"/>
    <col min="15037" max="15037" width="9.28515625" style="131"/>
    <col min="15038" max="15039" width="10.28515625" style="131" bestFit="1" customWidth="1"/>
    <col min="15040" max="15040" width="10.7109375" style="131" bestFit="1" customWidth="1"/>
    <col min="15041" max="15284" width="9.28515625" style="131"/>
    <col min="15285" max="15285" width="14.28515625" style="131" customWidth="1"/>
    <col min="15286" max="15286" width="16.5703125" style="131" customWidth="1"/>
    <col min="15287" max="15287" width="17.42578125" style="131" customWidth="1"/>
    <col min="15288" max="15288" width="15.7109375" style="131" customWidth="1"/>
    <col min="15289" max="15289" width="16.5703125" style="131" customWidth="1"/>
    <col min="15290" max="15290" width="17.5703125" style="131" customWidth="1"/>
    <col min="15291" max="15291" width="9.28515625" style="131"/>
    <col min="15292" max="15292" width="10.28515625" style="131" bestFit="1" customWidth="1"/>
    <col min="15293" max="15293" width="9.28515625" style="131"/>
    <col min="15294" max="15295" width="10.28515625" style="131" bestFit="1" customWidth="1"/>
    <col min="15296" max="15296" width="10.7109375" style="131" bestFit="1" customWidth="1"/>
    <col min="15297" max="15540" width="9.28515625" style="131"/>
    <col min="15541" max="15541" width="14.28515625" style="131" customWidth="1"/>
    <col min="15542" max="15542" width="16.5703125" style="131" customWidth="1"/>
    <col min="15543" max="15543" width="17.42578125" style="131" customWidth="1"/>
    <col min="15544" max="15544" width="15.7109375" style="131" customWidth="1"/>
    <col min="15545" max="15545" width="16.5703125" style="131" customWidth="1"/>
    <col min="15546" max="15546" width="17.5703125" style="131" customWidth="1"/>
    <col min="15547" max="15547" width="9.28515625" style="131"/>
    <col min="15548" max="15548" width="10.28515625" style="131" bestFit="1" customWidth="1"/>
    <col min="15549" max="15549" width="9.28515625" style="131"/>
    <col min="15550" max="15551" width="10.28515625" style="131" bestFit="1" customWidth="1"/>
    <col min="15552" max="15552" width="10.7109375" style="131" bestFit="1" customWidth="1"/>
    <col min="15553" max="15796" width="9.28515625" style="131"/>
    <col min="15797" max="15797" width="14.28515625" style="131" customWidth="1"/>
    <col min="15798" max="15798" width="16.5703125" style="131" customWidth="1"/>
    <col min="15799" max="15799" width="17.42578125" style="131" customWidth="1"/>
    <col min="15800" max="15800" width="15.7109375" style="131" customWidth="1"/>
    <col min="15801" max="15801" width="16.5703125" style="131" customWidth="1"/>
    <col min="15802" max="15802" width="17.5703125" style="131" customWidth="1"/>
    <col min="15803" max="15803" width="9.28515625" style="131"/>
    <col min="15804" max="15804" width="10.28515625" style="131" bestFit="1" customWidth="1"/>
    <col min="15805" max="15805" width="9.28515625" style="131"/>
    <col min="15806" max="15807" width="10.28515625" style="131" bestFit="1" customWidth="1"/>
    <col min="15808" max="15808" width="10.7109375" style="131" bestFit="1" customWidth="1"/>
    <col min="15809" max="16052" width="9.28515625" style="131"/>
    <col min="16053" max="16053" width="14.28515625" style="131" customWidth="1"/>
    <col min="16054" max="16054" width="16.5703125" style="131" customWidth="1"/>
    <col min="16055" max="16055" width="17.42578125" style="131" customWidth="1"/>
    <col min="16056" max="16056" width="15.7109375" style="131" customWidth="1"/>
    <col min="16057" max="16057" width="16.5703125" style="131" customWidth="1"/>
    <col min="16058" max="16058" width="17.5703125" style="131" customWidth="1"/>
    <col min="16059" max="16059" width="9.28515625" style="131"/>
    <col min="16060" max="16060" width="10.28515625" style="131" bestFit="1" customWidth="1"/>
    <col min="16061" max="16061" width="9.28515625" style="131"/>
    <col min="16062" max="16063" width="10.28515625" style="131" bestFit="1" customWidth="1"/>
    <col min="16064" max="16064" width="10.7109375" style="131" bestFit="1" customWidth="1"/>
    <col min="16065" max="16365" width="9.28515625" style="131"/>
    <col min="16366" max="16384" width="9.28515625" style="131" customWidth="1"/>
  </cols>
  <sheetData>
    <row r="1" spans="1:6" x14ac:dyDescent="0.25">
      <c r="A1" s="128" t="s">
        <v>0</v>
      </c>
      <c r="B1" s="216" t="s">
        <v>1</v>
      </c>
      <c r="C1" s="217"/>
      <c r="D1" s="216"/>
      <c r="E1" s="216"/>
      <c r="F1" s="216"/>
    </row>
    <row r="2" spans="1:6" x14ac:dyDescent="0.25">
      <c r="A2" s="132"/>
      <c r="B2" s="216" t="s">
        <v>2</v>
      </c>
      <c r="C2" s="218"/>
      <c r="D2" s="218"/>
      <c r="E2" s="218"/>
      <c r="F2" s="218"/>
    </row>
    <row r="3" spans="1:6" ht="18.75" customHeight="1" x14ac:dyDescent="0.25">
      <c r="A3" s="132"/>
      <c r="B3" s="216" t="s">
        <v>3</v>
      </c>
      <c r="C3" s="216"/>
      <c r="D3" s="219"/>
      <c r="E3" s="220" t="s">
        <v>4</v>
      </c>
      <c r="F3" s="129" t="s">
        <v>5</v>
      </c>
    </row>
    <row r="4" spans="1:6" ht="27.75" customHeight="1" x14ac:dyDescent="0.25">
      <c r="A4" s="133" t="s">
        <v>6</v>
      </c>
      <c r="B4" s="129" t="s">
        <v>7</v>
      </c>
      <c r="C4" s="129" t="s">
        <v>8</v>
      </c>
      <c r="D4" s="129" t="s">
        <v>9</v>
      </c>
      <c r="E4" s="221"/>
      <c r="F4" s="135" t="s">
        <v>10</v>
      </c>
    </row>
    <row r="5" spans="1:6" ht="27.75" customHeight="1" x14ac:dyDescent="0.25">
      <c r="A5" s="133" t="s">
        <v>11</v>
      </c>
      <c r="B5" s="129"/>
      <c r="C5" s="129"/>
      <c r="D5" s="129"/>
      <c r="E5" s="134"/>
      <c r="F5" s="135"/>
    </row>
    <row r="6" spans="1:6" x14ac:dyDescent="0.25">
      <c r="A6" s="136">
        <v>2010</v>
      </c>
      <c r="B6" s="137">
        <v>69701</v>
      </c>
      <c r="C6" s="121">
        <v>507440.17000000004</v>
      </c>
      <c r="D6" s="123">
        <f t="shared" ref="D6:D13" si="0">B6+C6</f>
        <v>577141.17000000004</v>
      </c>
      <c r="E6" s="137">
        <v>24304913.532999955</v>
      </c>
      <c r="F6" s="123">
        <f t="shared" ref="F6:F13" si="1">D6-E6</f>
        <v>-23727772.362999953</v>
      </c>
    </row>
    <row r="7" spans="1:6" x14ac:dyDescent="0.25">
      <c r="A7" s="136">
        <v>2011</v>
      </c>
      <c r="B7" s="137">
        <v>150553.22</v>
      </c>
      <c r="C7" s="123">
        <v>92663</v>
      </c>
      <c r="D7" s="123">
        <f t="shared" si="0"/>
        <v>243216.22</v>
      </c>
      <c r="E7" s="137">
        <v>26350476.510000229</v>
      </c>
      <c r="F7" s="123">
        <f t="shared" si="1"/>
        <v>-26107260.29000023</v>
      </c>
    </row>
    <row r="8" spans="1:6" x14ac:dyDescent="0.25">
      <c r="A8" s="136">
        <v>2012</v>
      </c>
      <c r="B8" s="119">
        <v>8318</v>
      </c>
      <c r="C8" s="119">
        <v>31221</v>
      </c>
      <c r="D8" s="123">
        <f t="shared" si="0"/>
        <v>39539</v>
      </c>
      <c r="E8" s="137">
        <v>20228576.150000144</v>
      </c>
      <c r="F8" s="123">
        <f t="shared" si="1"/>
        <v>-20189037.150000144</v>
      </c>
    </row>
    <row r="9" spans="1:6" x14ac:dyDescent="0.25">
      <c r="A9" s="136">
        <v>2013</v>
      </c>
      <c r="B9" s="137">
        <v>440</v>
      </c>
      <c r="C9" s="123">
        <v>43816</v>
      </c>
      <c r="D9" s="123">
        <f t="shared" si="0"/>
        <v>44256</v>
      </c>
      <c r="E9" s="137">
        <v>21430479.560000144</v>
      </c>
      <c r="F9" s="123">
        <f t="shared" si="1"/>
        <v>-21386223.560000144</v>
      </c>
    </row>
    <row r="10" spans="1:6" ht="16.149999999999999" customHeight="1" x14ac:dyDescent="0.25">
      <c r="A10" s="112">
        <v>2014</v>
      </c>
      <c r="B10" s="123">
        <v>300</v>
      </c>
      <c r="C10" s="123">
        <v>267411</v>
      </c>
      <c r="D10" s="123">
        <f t="shared" si="0"/>
        <v>267711</v>
      </c>
      <c r="E10" s="121">
        <v>24560503.789999988</v>
      </c>
      <c r="F10" s="123">
        <f t="shared" si="1"/>
        <v>-24292792.789999988</v>
      </c>
    </row>
    <row r="11" spans="1:6" ht="16.149999999999999" customHeight="1" x14ac:dyDescent="0.25">
      <c r="A11" s="112">
        <v>2015</v>
      </c>
      <c r="B11" s="123">
        <v>1440</v>
      </c>
      <c r="C11" s="123">
        <v>281236</v>
      </c>
      <c r="D11" s="123">
        <f t="shared" si="0"/>
        <v>282676</v>
      </c>
      <c r="E11" s="123">
        <v>49036640.472999729</v>
      </c>
      <c r="F11" s="123">
        <f t="shared" si="1"/>
        <v>-48753964.472999729</v>
      </c>
    </row>
    <row r="12" spans="1:6" ht="16.149999999999999" customHeight="1" x14ac:dyDescent="0.25">
      <c r="A12" s="138">
        <v>2016</v>
      </c>
      <c r="B12" s="121">
        <v>0</v>
      </c>
      <c r="C12" s="121">
        <v>306326.36054000002</v>
      </c>
      <c r="D12" s="123">
        <f t="shared" si="0"/>
        <v>306326.36054000002</v>
      </c>
      <c r="E12" s="121">
        <v>31595530.060000025</v>
      </c>
      <c r="F12" s="123">
        <f t="shared" si="1"/>
        <v>-31289203.699460026</v>
      </c>
    </row>
    <row r="13" spans="1:6" ht="16.149999999999999" customHeight="1" x14ac:dyDescent="0.25">
      <c r="A13" s="138">
        <v>2017</v>
      </c>
      <c r="B13" s="121">
        <v>30131</v>
      </c>
      <c r="C13" s="121">
        <v>242974.36124653748</v>
      </c>
      <c r="D13" s="123">
        <f t="shared" si="0"/>
        <v>273105.36124653748</v>
      </c>
      <c r="E13" s="121">
        <v>34655719.960000001</v>
      </c>
      <c r="F13" s="123">
        <f t="shared" si="1"/>
        <v>-34382614.59875346</v>
      </c>
    </row>
    <row r="14" spans="1:6" ht="16.149999999999999" customHeight="1" x14ac:dyDescent="0.25">
      <c r="A14" s="112">
        <v>2018</v>
      </c>
      <c r="B14" s="123">
        <f>SUM(B22:B33)</f>
        <v>52598</v>
      </c>
      <c r="C14" s="123">
        <f>SUM(C22:C33)</f>
        <v>195766.56000000003</v>
      </c>
      <c r="D14" s="123">
        <f>SUM(D22:D33)</f>
        <v>248364.56</v>
      </c>
      <c r="E14" s="123">
        <f>SUM(E22:E33)</f>
        <v>34017895.202</v>
      </c>
      <c r="F14" s="123">
        <f>SUM(F22:F33)</f>
        <v>-33769530.641999997</v>
      </c>
    </row>
    <row r="15" spans="1:6" s="139" customFormat="1" ht="16.149999999999999" customHeight="1" x14ac:dyDescent="0.25">
      <c r="A15" s="112">
        <v>2019</v>
      </c>
      <c r="B15" s="123">
        <f>SUM(B35:B46)</f>
        <v>69132.239999999991</v>
      </c>
      <c r="C15" s="123">
        <f>SUM(C35:C46)</f>
        <v>335456.88</v>
      </c>
      <c r="D15" s="123">
        <f>SUM(D35:D46)</f>
        <v>404589.12</v>
      </c>
      <c r="E15" s="123">
        <f>SUM(E35:E46)</f>
        <v>46851620.899999999</v>
      </c>
      <c r="F15" s="123">
        <f>SUM(F35:F46)</f>
        <v>-46447031.779999986</v>
      </c>
    </row>
    <row r="16" spans="1:6" ht="16.149999999999999" customHeight="1" x14ac:dyDescent="0.25">
      <c r="A16" s="117">
        <v>2020</v>
      </c>
      <c r="B16" s="123">
        <f>SUM(B48:B59)</f>
        <v>21501</v>
      </c>
      <c r="C16" s="123">
        <f>SUM(C48:C59)</f>
        <v>47980.68</v>
      </c>
      <c r="D16" s="123">
        <f>SUM(D48:D59)</f>
        <v>69481.679999999993</v>
      </c>
      <c r="E16" s="123">
        <f>SUM(E48:E59)</f>
        <v>49162814.969999999</v>
      </c>
      <c r="F16" s="123">
        <f>SUM(F48:F59)</f>
        <v>-49093333.289999999</v>
      </c>
    </row>
    <row r="17" spans="1:6" ht="16.149999999999999" customHeight="1" x14ac:dyDescent="0.25">
      <c r="A17" s="141">
        <v>2021</v>
      </c>
      <c r="B17" s="123">
        <f>SUM(B61:B72)</f>
        <v>400991</v>
      </c>
      <c r="C17" s="123">
        <f t="shared" ref="C17:F17" si="2">SUM(C61:C72)</f>
        <v>38880.600000000006</v>
      </c>
      <c r="D17" s="123">
        <f t="shared" si="2"/>
        <v>439871.60000000003</v>
      </c>
      <c r="E17" s="123">
        <f t="shared" si="2"/>
        <v>45478827.420000039</v>
      </c>
      <c r="F17" s="123">
        <f t="shared" si="2"/>
        <v>-45038955.820000052</v>
      </c>
    </row>
    <row r="18" spans="1:6" ht="16.149999999999999" customHeight="1" x14ac:dyDescent="0.25">
      <c r="A18" s="177" t="s">
        <v>222</v>
      </c>
      <c r="B18" s="179">
        <f>SUM(B74:B85)</f>
        <v>5413.16</v>
      </c>
      <c r="C18" s="179">
        <f t="shared" ref="C18:F18" si="3">SUM(C74:C85)</f>
        <v>43263</v>
      </c>
      <c r="D18" s="179">
        <f t="shared" si="3"/>
        <v>48676.160000000003</v>
      </c>
      <c r="E18" s="179">
        <f t="shared" si="3"/>
        <v>48599426.716999978</v>
      </c>
      <c r="F18" s="179">
        <f t="shared" si="3"/>
        <v>-48550750.136999987</v>
      </c>
    </row>
    <row r="19" spans="1:6" ht="16.149999999999999" customHeight="1" x14ac:dyDescent="0.25">
      <c r="A19" s="177"/>
      <c r="B19" s="179"/>
      <c r="C19" s="179"/>
      <c r="D19" s="179"/>
      <c r="E19" s="179"/>
      <c r="F19" s="179"/>
    </row>
    <row r="20" spans="1:6" ht="16.149999999999999" customHeight="1" x14ac:dyDescent="0.25">
      <c r="A20" s="118" t="s">
        <v>12</v>
      </c>
      <c r="B20" s="119"/>
      <c r="C20" s="119"/>
      <c r="D20" s="119"/>
      <c r="E20" s="119"/>
      <c r="F20" s="123"/>
    </row>
    <row r="21" spans="1:6" ht="16.149999999999999" customHeight="1" x14ac:dyDescent="0.25">
      <c r="A21" s="120">
        <v>2018</v>
      </c>
      <c r="B21" s="121"/>
      <c r="C21" s="121"/>
      <c r="D21" s="121"/>
      <c r="E21" s="121"/>
      <c r="F21" s="123"/>
    </row>
    <row r="22" spans="1:6" ht="16.149999999999999" customHeight="1" x14ac:dyDescent="0.25">
      <c r="A22" s="112" t="s">
        <v>13</v>
      </c>
      <c r="B22" s="121">
        <v>3630</v>
      </c>
      <c r="C22" s="121">
        <v>14806.440000000002</v>
      </c>
      <c r="D22" s="121">
        <f>B22+C22</f>
        <v>18436.440000000002</v>
      </c>
      <c r="E22" s="121">
        <v>4594545.4999999991</v>
      </c>
      <c r="F22" s="123">
        <f t="shared" ref="F22:F56" si="4">D22-E22</f>
        <v>-4576109.0599999987</v>
      </c>
    </row>
    <row r="23" spans="1:6" ht="16.149999999999999" customHeight="1" x14ac:dyDescent="0.25">
      <c r="A23" s="112" t="s">
        <v>14</v>
      </c>
      <c r="B23" s="121">
        <v>200</v>
      </c>
      <c r="C23" s="121">
        <v>0</v>
      </c>
      <c r="D23" s="121">
        <f t="shared" ref="D23:D46" si="5">B23+C23</f>
        <v>200</v>
      </c>
      <c r="E23" s="121">
        <v>2011767.48</v>
      </c>
      <c r="F23" s="123">
        <f t="shared" si="4"/>
        <v>-2011567.48</v>
      </c>
    </row>
    <row r="24" spans="1:6" ht="16.149999999999999" customHeight="1" x14ac:dyDescent="0.25">
      <c r="A24" s="112" t="s">
        <v>15</v>
      </c>
      <c r="B24" s="121">
        <v>5459</v>
      </c>
      <c r="C24" s="121">
        <v>5047.68</v>
      </c>
      <c r="D24" s="121">
        <f t="shared" si="5"/>
        <v>10506.68</v>
      </c>
      <c r="E24" s="121">
        <v>3761536.7129999995</v>
      </c>
      <c r="F24" s="123">
        <f t="shared" si="4"/>
        <v>-3751030.0329999994</v>
      </c>
    </row>
    <row r="25" spans="1:6" ht="16.149999999999999" customHeight="1" x14ac:dyDescent="0.25">
      <c r="A25" s="112" t="s">
        <v>16</v>
      </c>
      <c r="B25" s="121">
        <v>505</v>
      </c>
      <c r="C25" s="121">
        <v>26772.239999999998</v>
      </c>
      <c r="D25" s="121">
        <f t="shared" si="5"/>
        <v>27277.239999999998</v>
      </c>
      <c r="E25" s="121">
        <v>2219199.253</v>
      </c>
      <c r="F25" s="123">
        <f t="shared" si="4"/>
        <v>-2191922.0129999998</v>
      </c>
    </row>
    <row r="26" spans="1:6" ht="16.149999999999999" customHeight="1" x14ac:dyDescent="0.25">
      <c r="A26" s="112" t="s">
        <v>17</v>
      </c>
      <c r="B26" s="121">
        <v>0</v>
      </c>
      <c r="C26" s="121">
        <v>1982.64</v>
      </c>
      <c r="D26" s="121">
        <f t="shared" si="5"/>
        <v>1982.64</v>
      </c>
      <c r="E26" s="121">
        <v>2945301.11</v>
      </c>
      <c r="F26" s="123">
        <f t="shared" si="4"/>
        <v>-2943318.4699999997</v>
      </c>
    </row>
    <row r="27" spans="1:6" ht="16.149999999999999" customHeight="1" x14ac:dyDescent="0.25">
      <c r="A27" s="112" t="s">
        <v>18</v>
      </c>
      <c r="B27" s="121">
        <v>0</v>
      </c>
      <c r="C27" s="121">
        <v>20044.2</v>
      </c>
      <c r="D27" s="121">
        <f t="shared" si="5"/>
        <v>20044.2</v>
      </c>
      <c r="E27" s="121">
        <v>2379354.0699999998</v>
      </c>
      <c r="F27" s="123">
        <f t="shared" si="4"/>
        <v>-2359309.8699999996</v>
      </c>
    </row>
    <row r="28" spans="1:6" ht="16.149999999999999" customHeight="1" x14ac:dyDescent="0.25">
      <c r="A28" s="112" t="s">
        <v>19</v>
      </c>
      <c r="B28" s="121">
        <v>1450</v>
      </c>
      <c r="C28" s="121">
        <v>15751.560000000001</v>
      </c>
      <c r="D28" s="121">
        <f t="shared" si="5"/>
        <v>17201.560000000001</v>
      </c>
      <c r="E28" s="121">
        <v>3171723.390000002</v>
      </c>
      <c r="F28" s="123">
        <f t="shared" si="4"/>
        <v>-3154521.8300000019</v>
      </c>
    </row>
    <row r="29" spans="1:6" x14ac:dyDescent="0.25">
      <c r="A29" s="112" t="s">
        <v>20</v>
      </c>
      <c r="B29" s="121">
        <v>53</v>
      </c>
      <c r="C29" s="121">
        <v>14164.92</v>
      </c>
      <c r="D29" s="121">
        <f t="shared" si="5"/>
        <v>14217.92</v>
      </c>
      <c r="E29" s="121">
        <v>2290965.9799999991</v>
      </c>
      <c r="F29" s="123">
        <f t="shared" si="4"/>
        <v>-2276748.0599999991</v>
      </c>
    </row>
    <row r="30" spans="1:6" x14ac:dyDescent="0.25">
      <c r="A30" s="122" t="s">
        <v>21</v>
      </c>
      <c r="B30" s="121">
        <v>745</v>
      </c>
      <c r="C30" s="121">
        <v>9757.44</v>
      </c>
      <c r="D30" s="121">
        <f t="shared" si="5"/>
        <v>10502.44</v>
      </c>
      <c r="E30" s="121">
        <v>2614594.89</v>
      </c>
      <c r="F30" s="123">
        <f t="shared" si="4"/>
        <v>-2604092.4500000002</v>
      </c>
    </row>
    <row r="31" spans="1:6" x14ac:dyDescent="0.25">
      <c r="A31" s="122" t="s">
        <v>23</v>
      </c>
      <c r="B31" s="121">
        <v>11500</v>
      </c>
      <c r="C31" s="121">
        <v>19425.120000000003</v>
      </c>
      <c r="D31" s="121">
        <f t="shared" si="5"/>
        <v>30925.120000000003</v>
      </c>
      <c r="E31" s="121">
        <v>1837367.5059999998</v>
      </c>
      <c r="F31" s="123">
        <f t="shared" si="4"/>
        <v>-1806442.3859999997</v>
      </c>
    </row>
    <row r="32" spans="1:6" s="140" customFormat="1" x14ac:dyDescent="0.25">
      <c r="A32" s="122" t="s">
        <v>24</v>
      </c>
      <c r="B32" s="121">
        <v>636</v>
      </c>
      <c r="C32" s="121">
        <v>47139.840000000011</v>
      </c>
      <c r="D32" s="121">
        <f t="shared" si="5"/>
        <v>47775.840000000011</v>
      </c>
      <c r="E32" s="121">
        <v>2703544.33</v>
      </c>
      <c r="F32" s="123">
        <f t="shared" si="4"/>
        <v>-2655768.4900000002</v>
      </c>
    </row>
    <row r="33" spans="1:6" x14ac:dyDescent="0.25">
      <c r="A33" s="122" t="s">
        <v>25</v>
      </c>
      <c r="B33" s="121">
        <v>28420</v>
      </c>
      <c r="C33" s="121">
        <v>20874.48</v>
      </c>
      <c r="D33" s="121">
        <f t="shared" si="5"/>
        <v>49294.479999999996</v>
      </c>
      <c r="E33" s="121">
        <v>3487994.9799999991</v>
      </c>
      <c r="F33" s="123">
        <f t="shared" si="4"/>
        <v>-3438700.4999999991</v>
      </c>
    </row>
    <row r="34" spans="1:6" x14ac:dyDescent="0.25">
      <c r="A34" s="120">
        <v>2019</v>
      </c>
      <c r="B34" s="121"/>
      <c r="C34" s="121"/>
      <c r="D34" s="121" t="s">
        <v>22</v>
      </c>
      <c r="E34" s="121"/>
      <c r="F34" s="123" t="s">
        <v>22</v>
      </c>
    </row>
    <row r="35" spans="1:6" x14ac:dyDescent="0.25">
      <c r="A35" s="112" t="s">
        <v>13</v>
      </c>
      <c r="B35" s="121">
        <v>9227</v>
      </c>
      <c r="C35" s="121">
        <v>11600.160000000002</v>
      </c>
      <c r="D35" s="121">
        <f t="shared" si="5"/>
        <v>20827.160000000003</v>
      </c>
      <c r="E35" s="121">
        <v>6738464.5800000019</v>
      </c>
      <c r="F35" s="123">
        <f t="shared" si="4"/>
        <v>-6717637.4200000018</v>
      </c>
    </row>
    <row r="36" spans="1:6" x14ac:dyDescent="0.25">
      <c r="A36" s="112" t="s">
        <v>14</v>
      </c>
      <c r="B36" s="121">
        <v>0</v>
      </c>
      <c r="C36" s="121">
        <v>13087.8</v>
      </c>
      <c r="D36" s="121">
        <f t="shared" si="5"/>
        <v>13087.8</v>
      </c>
      <c r="E36" s="121">
        <v>3490442.8999999994</v>
      </c>
      <c r="F36" s="123">
        <f t="shared" si="4"/>
        <v>-3477355.0999999996</v>
      </c>
    </row>
    <row r="37" spans="1:6" x14ac:dyDescent="0.25">
      <c r="A37" s="112" t="s">
        <v>15</v>
      </c>
      <c r="B37" s="121">
        <v>38053</v>
      </c>
      <c r="C37" s="121">
        <v>475.20000000000005</v>
      </c>
      <c r="D37" s="121">
        <f t="shared" si="5"/>
        <v>38528.199999999997</v>
      </c>
      <c r="E37" s="121">
        <v>3625485.0500000007</v>
      </c>
      <c r="F37" s="123">
        <f t="shared" si="4"/>
        <v>-3586956.8500000006</v>
      </c>
    </row>
    <row r="38" spans="1:6" x14ac:dyDescent="0.25">
      <c r="A38" s="112" t="s">
        <v>16</v>
      </c>
      <c r="B38" s="121">
        <v>492</v>
      </c>
      <c r="C38" s="121">
        <v>28605.720000000005</v>
      </c>
      <c r="D38" s="121">
        <f t="shared" si="5"/>
        <v>29097.720000000005</v>
      </c>
      <c r="E38" s="121">
        <v>4067403.580000001</v>
      </c>
      <c r="F38" s="123">
        <f t="shared" si="4"/>
        <v>-4038305.8600000008</v>
      </c>
    </row>
    <row r="39" spans="1:6" x14ac:dyDescent="0.25">
      <c r="A39" s="112" t="s">
        <v>17</v>
      </c>
      <c r="B39" s="121">
        <v>7460</v>
      </c>
      <c r="C39" s="121">
        <v>54133.2</v>
      </c>
      <c r="D39" s="121">
        <f t="shared" si="5"/>
        <v>61593.2</v>
      </c>
      <c r="E39" s="121">
        <v>3489527.8800000013</v>
      </c>
      <c r="F39" s="123">
        <f t="shared" si="4"/>
        <v>-3427934.6800000011</v>
      </c>
    </row>
    <row r="40" spans="1:6" x14ac:dyDescent="0.25">
      <c r="A40" s="112" t="s">
        <v>18</v>
      </c>
      <c r="B40" s="121">
        <v>1810</v>
      </c>
      <c r="C40" s="121">
        <v>24165.24</v>
      </c>
      <c r="D40" s="121">
        <f t="shared" si="5"/>
        <v>25975.24</v>
      </c>
      <c r="E40" s="121">
        <v>1822362.5</v>
      </c>
      <c r="F40" s="123">
        <f t="shared" si="4"/>
        <v>-1796387.26</v>
      </c>
    </row>
    <row r="41" spans="1:6" x14ac:dyDescent="0.25">
      <c r="A41" s="112" t="s">
        <v>19</v>
      </c>
      <c r="B41" s="121">
        <v>3100</v>
      </c>
      <c r="C41" s="121">
        <v>34048.080000000002</v>
      </c>
      <c r="D41" s="121">
        <f t="shared" si="5"/>
        <v>37148.080000000002</v>
      </c>
      <c r="E41" s="121">
        <v>4898077.09</v>
      </c>
      <c r="F41" s="123">
        <f t="shared" si="4"/>
        <v>-4860929.01</v>
      </c>
    </row>
    <row r="42" spans="1:6" x14ac:dyDescent="0.25">
      <c r="A42" s="112" t="s">
        <v>20</v>
      </c>
      <c r="B42" s="121">
        <v>50</v>
      </c>
      <c r="C42" s="121">
        <v>52264.08</v>
      </c>
      <c r="D42" s="121">
        <f t="shared" si="5"/>
        <v>52314.080000000002</v>
      </c>
      <c r="E42" s="121">
        <v>4484034.2699999986</v>
      </c>
      <c r="F42" s="123">
        <f t="shared" si="4"/>
        <v>-4431720.1899999985</v>
      </c>
    </row>
    <row r="43" spans="1:6" x14ac:dyDescent="0.25">
      <c r="A43" s="122" t="s">
        <v>21</v>
      </c>
      <c r="B43" s="121">
        <v>60</v>
      </c>
      <c r="C43" s="121">
        <v>29911.200000000004</v>
      </c>
      <c r="D43" s="121">
        <f t="shared" si="5"/>
        <v>29971.200000000004</v>
      </c>
      <c r="E43" s="121">
        <v>4381110.46</v>
      </c>
      <c r="F43" s="123">
        <f t="shared" si="4"/>
        <v>-4351139.26</v>
      </c>
    </row>
    <row r="44" spans="1:6" x14ac:dyDescent="0.25">
      <c r="A44" s="122" t="s">
        <v>23</v>
      </c>
      <c r="B44" s="121">
        <v>5055.24</v>
      </c>
      <c r="C44" s="121">
        <v>37288.68</v>
      </c>
      <c r="D44" s="121">
        <f t="shared" si="5"/>
        <v>42343.92</v>
      </c>
      <c r="E44" s="121">
        <v>3308488.83</v>
      </c>
      <c r="F44" s="123">
        <f t="shared" si="4"/>
        <v>-3266144.91</v>
      </c>
    </row>
    <row r="45" spans="1:6" x14ac:dyDescent="0.25">
      <c r="A45" s="122" t="s">
        <v>24</v>
      </c>
      <c r="B45" s="121">
        <v>2185</v>
      </c>
      <c r="C45" s="121">
        <v>28783.920000000002</v>
      </c>
      <c r="D45" s="121">
        <f t="shared" si="5"/>
        <v>30968.920000000002</v>
      </c>
      <c r="E45" s="121">
        <v>3522248.6400000015</v>
      </c>
      <c r="F45" s="123">
        <f t="shared" si="4"/>
        <v>-3491279.7200000016</v>
      </c>
    </row>
    <row r="46" spans="1:6" x14ac:dyDescent="0.25">
      <c r="A46" s="122" t="s">
        <v>25</v>
      </c>
      <c r="B46" s="121">
        <v>1640</v>
      </c>
      <c r="C46" s="121">
        <v>21093.600000000002</v>
      </c>
      <c r="D46" s="121">
        <f t="shared" si="5"/>
        <v>22733.600000000002</v>
      </c>
      <c r="E46" s="121">
        <v>3023975.1199999992</v>
      </c>
      <c r="F46" s="123">
        <f t="shared" si="4"/>
        <v>-3001241.5199999991</v>
      </c>
    </row>
    <row r="47" spans="1:6" x14ac:dyDescent="0.25">
      <c r="A47" s="120">
        <v>2020</v>
      </c>
      <c r="B47" s="121"/>
      <c r="C47" s="121"/>
      <c r="D47" s="121" t="s">
        <v>22</v>
      </c>
      <c r="E47" s="121"/>
      <c r="F47" s="123" t="s">
        <v>22</v>
      </c>
    </row>
    <row r="48" spans="1:6" x14ac:dyDescent="0.25">
      <c r="A48" s="112" t="s">
        <v>13</v>
      </c>
      <c r="B48" s="121">
        <v>0</v>
      </c>
      <c r="C48" s="121">
        <v>19532.04</v>
      </c>
      <c r="D48" s="121">
        <f>B48+C48</f>
        <v>19532.04</v>
      </c>
      <c r="E48" s="121">
        <v>4737166.1700000009</v>
      </c>
      <c r="F48" s="123">
        <f t="shared" si="4"/>
        <v>-4717634.1300000008</v>
      </c>
    </row>
    <row r="49" spans="1:6" x14ac:dyDescent="0.25">
      <c r="A49" s="112" t="s">
        <v>14</v>
      </c>
      <c r="B49" s="121">
        <v>6181</v>
      </c>
      <c r="C49" s="121">
        <v>11114.400000000001</v>
      </c>
      <c r="D49" s="121">
        <f t="shared" ref="D49:D59" si="6">B49+C49</f>
        <v>17295.400000000001</v>
      </c>
      <c r="E49" s="121">
        <v>3499774.24</v>
      </c>
      <c r="F49" s="123">
        <f t="shared" si="4"/>
        <v>-3482478.8400000003</v>
      </c>
    </row>
    <row r="50" spans="1:6" x14ac:dyDescent="0.25">
      <c r="A50" s="112" t="s">
        <v>15</v>
      </c>
      <c r="B50" s="121">
        <v>1558</v>
      </c>
      <c r="C50" s="121">
        <v>5364.4800000000005</v>
      </c>
      <c r="D50" s="121">
        <f t="shared" si="6"/>
        <v>6922.4800000000005</v>
      </c>
      <c r="E50" s="121">
        <v>1308656.2600000002</v>
      </c>
      <c r="F50" s="123">
        <f t="shared" si="4"/>
        <v>-1301733.7800000003</v>
      </c>
    </row>
    <row r="51" spans="1:6" x14ac:dyDescent="0.25">
      <c r="A51" s="112" t="s">
        <v>16</v>
      </c>
      <c r="B51" s="121">
        <v>0</v>
      </c>
      <c r="C51" s="121">
        <v>0</v>
      </c>
      <c r="D51" s="121">
        <f t="shared" si="6"/>
        <v>0</v>
      </c>
      <c r="E51" s="121">
        <v>5666544.8799999999</v>
      </c>
      <c r="F51" s="123">
        <f t="shared" si="4"/>
        <v>-5666544.8799999999</v>
      </c>
    </row>
    <row r="52" spans="1:6" x14ac:dyDescent="0.25">
      <c r="A52" s="112" t="s">
        <v>17</v>
      </c>
      <c r="B52" s="121">
        <v>0</v>
      </c>
      <c r="C52" s="121">
        <v>0</v>
      </c>
      <c r="D52" s="121">
        <f t="shared" si="6"/>
        <v>0</v>
      </c>
      <c r="E52" s="121">
        <v>3927045.6700000023</v>
      </c>
      <c r="F52" s="123">
        <f t="shared" si="4"/>
        <v>-3927045.6700000023</v>
      </c>
    </row>
    <row r="53" spans="1:6" x14ac:dyDescent="0.25">
      <c r="A53" s="112" t="s">
        <v>18</v>
      </c>
      <c r="B53" s="121">
        <v>11057</v>
      </c>
      <c r="C53" s="121">
        <v>0</v>
      </c>
      <c r="D53" s="121">
        <f t="shared" si="6"/>
        <v>11057</v>
      </c>
      <c r="E53" s="121">
        <v>4044685.2199999983</v>
      </c>
      <c r="F53" s="123">
        <f t="shared" si="4"/>
        <v>-4033628.2199999983</v>
      </c>
    </row>
    <row r="54" spans="1:6" x14ac:dyDescent="0.25">
      <c r="A54" s="112" t="s">
        <v>19</v>
      </c>
      <c r="B54" s="121">
        <v>150</v>
      </c>
      <c r="C54" s="121">
        <v>0</v>
      </c>
      <c r="D54" s="121">
        <f>B54+C54</f>
        <v>150</v>
      </c>
      <c r="E54" s="121">
        <v>3014909.48</v>
      </c>
      <c r="F54" s="123">
        <f>D54-E54</f>
        <v>-3014759.48</v>
      </c>
    </row>
    <row r="55" spans="1:6" x14ac:dyDescent="0.25">
      <c r="A55" s="112" t="s">
        <v>20</v>
      </c>
      <c r="B55" s="121">
        <v>0</v>
      </c>
      <c r="C55" s="121">
        <v>270.60000000000002</v>
      </c>
      <c r="D55" s="121">
        <f t="shared" si="6"/>
        <v>270.60000000000002</v>
      </c>
      <c r="E55" s="121">
        <v>5057064.66</v>
      </c>
      <c r="F55" s="123">
        <f t="shared" si="4"/>
        <v>-5056794.0600000005</v>
      </c>
    </row>
    <row r="56" spans="1:6" x14ac:dyDescent="0.25">
      <c r="A56" s="112" t="s">
        <v>21</v>
      </c>
      <c r="B56" s="121">
        <v>0</v>
      </c>
      <c r="C56" s="121">
        <v>4094.6400000000003</v>
      </c>
      <c r="D56" s="121">
        <f t="shared" si="6"/>
        <v>4094.6400000000003</v>
      </c>
      <c r="E56" s="121">
        <v>3951220.899999998</v>
      </c>
      <c r="F56" s="123">
        <f t="shared" si="4"/>
        <v>-3947126.2599999979</v>
      </c>
    </row>
    <row r="57" spans="1:6" x14ac:dyDescent="0.25">
      <c r="A57" s="112" t="s">
        <v>23</v>
      </c>
      <c r="B57" s="121">
        <v>600</v>
      </c>
      <c r="C57" s="121">
        <v>5986.2</v>
      </c>
      <c r="D57" s="121">
        <f t="shared" si="6"/>
        <v>6586.2</v>
      </c>
      <c r="E57" s="121">
        <v>3630764.5699999994</v>
      </c>
      <c r="F57" s="123">
        <f>D57-E57</f>
        <v>-3624178.3699999992</v>
      </c>
    </row>
    <row r="58" spans="1:6" x14ac:dyDescent="0.25">
      <c r="A58" s="112" t="s">
        <v>24</v>
      </c>
      <c r="B58" s="121">
        <v>0</v>
      </c>
      <c r="C58" s="121">
        <v>0</v>
      </c>
      <c r="D58" s="121">
        <f t="shared" si="6"/>
        <v>0</v>
      </c>
      <c r="E58" s="121">
        <v>1445117.5400000012</v>
      </c>
      <c r="F58" s="123">
        <f>D58-E58</f>
        <v>-1445117.5400000012</v>
      </c>
    </row>
    <row r="59" spans="1:6" x14ac:dyDescent="0.25">
      <c r="A59" s="112" t="s">
        <v>25</v>
      </c>
      <c r="B59" s="121">
        <v>1955</v>
      </c>
      <c r="C59" s="121">
        <v>1618.32</v>
      </c>
      <c r="D59" s="121">
        <f t="shared" si="6"/>
        <v>3573.3199999999997</v>
      </c>
      <c r="E59" s="121">
        <v>8879865.3800000008</v>
      </c>
      <c r="F59" s="123">
        <f>D59-E59</f>
        <v>-8876292.0600000005</v>
      </c>
    </row>
    <row r="60" spans="1:6" x14ac:dyDescent="0.25">
      <c r="A60" s="120">
        <v>2021</v>
      </c>
      <c r="B60" s="121"/>
      <c r="C60" s="121"/>
      <c r="D60" s="121"/>
      <c r="E60" s="121"/>
      <c r="F60" s="123"/>
    </row>
    <row r="61" spans="1:6" x14ac:dyDescent="0.25">
      <c r="A61" s="112" t="s">
        <v>13</v>
      </c>
      <c r="B61" s="121">
        <v>2530</v>
      </c>
      <c r="C61" s="121">
        <v>2654.52</v>
      </c>
      <c r="D61" s="121">
        <f>B61+C61</f>
        <v>5184.5200000000004</v>
      </c>
      <c r="E61" s="121">
        <v>2971343.64</v>
      </c>
      <c r="F61" s="123">
        <f>D61-E61</f>
        <v>-2966159.12</v>
      </c>
    </row>
    <row r="62" spans="1:6" x14ac:dyDescent="0.25">
      <c r="A62" s="112" t="s">
        <v>14</v>
      </c>
      <c r="B62" s="121">
        <v>550</v>
      </c>
      <c r="C62" s="121">
        <v>1320</v>
      </c>
      <c r="D62" s="121">
        <f t="shared" ref="D62:D72" si="7">B62+C62</f>
        <v>1870</v>
      </c>
      <c r="E62" s="121">
        <v>3304995.59</v>
      </c>
      <c r="F62" s="123">
        <f t="shared" ref="F62:F72" si="8">D62-E62</f>
        <v>-3303125.59</v>
      </c>
    </row>
    <row r="63" spans="1:6" x14ac:dyDescent="0.25">
      <c r="A63" s="112" t="s">
        <v>15</v>
      </c>
      <c r="B63" s="121">
        <v>0</v>
      </c>
      <c r="C63" s="121">
        <v>2308.6800000000003</v>
      </c>
      <c r="D63" s="121">
        <f t="shared" si="7"/>
        <v>2308.6800000000003</v>
      </c>
      <c r="E63" s="121">
        <v>2032157.6700000023</v>
      </c>
      <c r="F63" s="123">
        <f t="shared" si="8"/>
        <v>-2029848.9900000023</v>
      </c>
    </row>
    <row r="64" spans="1:6" x14ac:dyDescent="0.25">
      <c r="A64" s="112" t="s">
        <v>16</v>
      </c>
      <c r="B64" s="121">
        <v>0</v>
      </c>
      <c r="C64" s="121">
        <v>1094.28</v>
      </c>
      <c r="D64" s="121">
        <f t="shared" si="7"/>
        <v>1094.28</v>
      </c>
      <c r="E64" s="121">
        <v>5037096.2600000156</v>
      </c>
      <c r="F64" s="123">
        <f t="shared" si="8"/>
        <v>-5036001.9800000153</v>
      </c>
    </row>
    <row r="65" spans="1:13" x14ac:dyDescent="0.25">
      <c r="A65" s="112" t="s">
        <v>17</v>
      </c>
      <c r="B65" s="121">
        <v>0</v>
      </c>
      <c r="C65" s="121">
        <v>0</v>
      </c>
      <c r="D65" s="121">
        <f t="shared" si="7"/>
        <v>0</v>
      </c>
      <c r="E65" s="121">
        <v>4961038.3499999978</v>
      </c>
      <c r="F65" s="123">
        <f t="shared" si="8"/>
        <v>-4961038.3499999978</v>
      </c>
    </row>
    <row r="66" spans="1:13" x14ac:dyDescent="0.25">
      <c r="A66" s="112" t="s">
        <v>18</v>
      </c>
      <c r="B66" s="121">
        <v>0</v>
      </c>
      <c r="C66" s="121">
        <v>1940.4</v>
      </c>
      <c r="D66" s="121">
        <f t="shared" si="7"/>
        <v>1940.4</v>
      </c>
      <c r="E66" s="121">
        <v>4023664.6900000102</v>
      </c>
      <c r="F66" s="123">
        <f t="shared" si="8"/>
        <v>-4021724.2900000103</v>
      </c>
    </row>
    <row r="67" spans="1:13" x14ac:dyDescent="0.25">
      <c r="A67" s="112" t="s">
        <v>19</v>
      </c>
      <c r="B67" s="121">
        <v>0</v>
      </c>
      <c r="C67" s="121">
        <v>1584</v>
      </c>
      <c r="D67" s="121">
        <f t="shared" si="7"/>
        <v>1584</v>
      </c>
      <c r="E67" s="127">
        <v>3144106.8600000008</v>
      </c>
      <c r="F67" s="123">
        <f t="shared" si="8"/>
        <v>-3142522.8600000008</v>
      </c>
    </row>
    <row r="68" spans="1:13" x14ac:dyDescent="0.25">
      <c r="A68" s="112" t="s">
        <v>20</v>
      </c>
      <c r="B68" s="124">
        <v>45431</v>
      </c>
      <c r="C68" s="121">
        <v>0</v>
      </c>
      <c r="D68" s="121">
        <f t="shared" si="7"/>
        <v>45431</v>
      </c>
      <c r="E68" s="127">
        <v>3078012.2600000082</v>
      </c>
      <c r="F68" s="123">
        <f t="shared" si="8"/>
        <v>-3032581.2600000082</v>
      </c>
    </row>
    <row r="69" spans="1:13" x14ac:dyDescent="0.25">
      <c r="A69" s="112" t="s">
        <v>21</v>
      </c>
      <c r="B69" s="124">
        <v>350050</v>
      </c>
      <c r="C69" s="121">
        <v>0</v>
      </c>
      <c r="D69" s="121">
        <f t="shared" si="7"/>
        <v>350050</v>
      </c>
      <c r="E69" s="127">
        <v>6830926.8600000124</v>
      </c>
      <c r="F69" s="123">
        <f t="shared" si="8"/>
        <v>-6480876.8600000124</v>
      </c>
    </row>
    <row r="70" spans="1:13" x14ac:dyDescent="0.25">
      <c r="A70" s="112" t="s">
        <v>23</v>
      </c>
      <c r="B70" s="121">
        <v>400</v>
      </c>
      <c r="C70" s="121">
        <v>0</v>
      </c>
      <c r="D70" s="121">
        <f t="shared" si="7"/>
        <v>400</v>
      </c>
      <c r="E70" s="121">
        <v>5089550.4399999958</v>
      </c>
      <c r="F70" s="123">
        <f t="shared" si="8"/>
        <v>-5089150.4399999958</v>
      </c>
    </row>
    <row r="71" spans="1:13" x14ac:dyDescent="0.25">
      <c r="A71" s="112" t="s">
        <v>24</v>
      </c>
      <c r="B71" s="121">
        <v>530</v>
      </c>
      <c r="C71" s="121">
        <v>10499.28</v>
      </c>
      <c r="D71" s="121">
        <f t="shared" si="7"/>
        <v>11029.28</v>
      </c>
      <c r="E71" s="121">
        <v>3514200.3099999982</v>
      </c>
      <c r="F71" s="123">
        <f t="shared" si="8"/>
        <v>-3503171.0299999984</v>
      </c>
    </row>
    <row r="72" spans="1:13" x14ac:dyDescent="0.25">
      <c r="A72" s="112" t="s">
        <v>25</v>
      </c>
      <c r="B72" s="121">
        <v>1500</v>
      </c>
      <c r="C72" s="121">
        <v>17479.439999999999</v>
      </c>
      <c r="D72" s="121">
        <f t="shared" si="7"/>
        <v>18979.439999999999</v>
      </c>
      <c r="E72" s="121">
        <v>1491734.4900000014</v>
      </c>
      <c r="F72" s="123">
        <f t="shared" si="8"/>
        <v>-1472755.0500000014</v>
      </c>
    </row>
    <row r="73" spans="1:13" x14ac:dyDescent="0.25">
      <c r="A73" s="118" t="s">
        <v>222</v>
      </c>
    </row>
    <row r="74" spans="1:13" x14ac:dyDescent="0.25">
      <c r="A74" s="112" t="s">
        <v>13</v>
      </c>
      <c r="B74" s="195" t="s">
        <v>218</v>
      </c>
      <c r="C74" s="195" t="s">
        <v>218</v>
      </c>
      <c r="D74" s="195">
        <f>SUM(B74:C74)</f>
        <v>0</v>
      </c>
      <c r="E74" s="195">
        <v>1663613.0099999979</v>
      </c>
      <c r="F74" s="196">
        <v>-1663613.0099999979</v>
      </c>
      <c r="H74" s="131">
        <v>1</v>
      </c>
      <c r="I74" s="204">
        <v>898066.96</v>
      </c>
      <c r="K74" s="205">
        <f>E74-I74</f>
        <v>765546.04999999795</v>
      </c>
    </row>
    <row r="75" spans="1:13" x14ac:dyDescent="0.25">
      <c r="A75" s="112" t="s">
        <v>14</v>
      </c>
      <c r="B75" s="195" t="s">
        <v>218</v>
      </c>
      <c r="C75" s="195">
        <v>4088.0400000000004</v>
      </c>
      <c r="D75" s="195">
        <f t="shared" ref="D75:D85" si="9">SUM(B75:C75)</f>
        <v>4088.0400000000004</v>
      </c>
      <c r="E75" s="195">
        <v>3394430.1069999989</v>
      </c>
      <c r="F75" s="196">
        <v>-3390342.0669999989</v>
      </c>
      <c r="H75" s="131">
        <v>2</v>
      </c>
      <c r="I75" s="204">
        <v>1976570.5999999966</v>
      </c>
      <c r="K75" s="205">
        <f t="shared" ref="K75:K82" si="10">E75-I75</f>
        <v>1417859.5070000023</v>
      </c>
    </row>
    <row r="76" spans="1:13" x14ac:dyDescent="0.25">
      <c r="A76" s="112" t="s">
        <v>15</v>
      </c>
      <c r="B76" s="195" t="s">
        <v>218</v>
      </c>
      <c r="C76" s="195">
        <v>14282.400000000001</v>
      </c>
      <c r="D76" s="195">
        <f t="shared" si="9"/>
        <v>14282.400000000001</v>
      </c>
      <c r="E76" s="195">
        <v>3317109.1199999959</v>
      </c>
      <c r="F76" s="196">
        <v>-3302826.719999996</v>
      </c>
      <c r="H76" s="131">
        <v>3</v>
      </c>
      <c r="I76" s="204">
        <v>3317109.1199999973</v>
      </c>
      <c r="K76" s="205">
        <f t="shared" si="10"/>
        <v>0</v>
      </c>
    </row>
    <row r="77" spans="1:13" x14ac:dyDescent="0.25">
      <c r="A77" s="112" t="s">
        <v>16</v>
      </c>
      <c r="B77" s="195" t="s">
        <v>218</v>
      </c>
      <c r="C77" s="195">
        <v>2708.6400000000003</v>
      </c>
      <c r="D77" s="195">
        <f t="shared" si="9"/>
        <v>2708.6400000000003</v>
      </c>
      <c r="E77" s="195">
        <v>2999923.5199999986</v>
      </c>
      <c r="F77" s="196">
        <v>-2997214.8799999985</v>
      </c>
      <c r="H77" s="131">
        <v>4</v>
      </c>
      <c r="I77" s="204">
        <v>2999923.5199999986</v>
      </c>
      <c r="K77" s="205">
        <f t="shared" si="10"/>
        <v>0</v>
      </c>
    </row>
    <row r="78" spans="1:13" x14ac:dyDescent="0.25">
      <c r="A78" s="112" t="s">
        <v>17</v>
      </c>
      <c r="B78" s="195" t="s">
        <v>218</v>
      </c>
      <c r="C78" s="195">
        <v>7108.2000000000007</v>
      </c>
      <c r="D78" s="195">
        <f t="shared" si="9"/>
        <v>7108.2000000000007</v>
      </c>
      <c r="E78" s="195">
        <v>2907347.4600000004</v>
      </c>
      <c r="F78" s="196">
        <v>-2900239.2600000002</v>
      </c>
      <c r="H78" s="131">
        <v>5</v>
      </c>
      <c r="I78" s="204">
        <v>2907347.4600000004</v>
      </c>
      <c r="K78" s="205">
        <f t="shared" si="10"/>
        <v>0</v>
      </c>
    </row>
    <row r="79" spans="1:13" x14ac:dyDescent="0.25">
      <c r="A79" s="112" t="s">
        <v>18</v>
      </c>
      <c r="B79" s="195" t="s">
        <v>218</v>
      </c>
      <c r="C79" s="195">
        <v>3921.7200000000003</v>
      </c>
      <c r="D79" s="195">
        <f t="shared" si="9"/>
        <v>3921.7200000000003</v>
      </c>
      <c r="E79" s="195">
        <v>2293906.6499999994</v>
      </c>
      <c r="F79" s="196">
        <v>-2289984.9299999992</v>
      </c>
      <c r="H79" s="131">
        <v>6</v>
      </c>
      <c r="I79" s="204">
        <v>2293906.6499999994</v>
      </c>
      <c r="K79" s="205">
        <f t="shared" si="10"/>
        <v>0</v>
      </c>
    </row>
    <row r="80" spans="1:13" x14ac:dyDescent="0.25">
      <c r="A80" s="112" t="s">
        <v>19</v>
      </c>
      <c r="B80" s="195" t="s">
        <v>218</v>
      </c>
      <c r="C80" s="195">
        <v>4406.16</v>
      </c>
      <c r="D80" s="195">
        <f t="shared" si="9"/>
        <v>4406.16</v>
      </c>
      <c r="E80" s="195">
        <v>7649799.579999987</v>
      </c>
      <c r="F80" s="213">
        <f>ROUND(-7645393.41999999,0)</f>
        <v>-7645393</v>
      </c>
      <c r="H80" s="206">
        <v>7</v>
      </c>
      <c r="I80" s="207">
        <v>7649799.579999987</v>
      </c>
      <c r="K80" s="205">
        <f t="shared" si="10"/>
        <v>0</v>
      </c>
      <c r="M80" s="131">
        <v>-7645393.4199999869</v>
      </c>
    </row>
    <row r="81" spans="1:11" x14ac:dyDescent="0.25">
      <c r="A81" s="112" t="s">
        <v>20</v>
      </c>
      <c r="B81" s="195">
        <v>5413.16</v>
      </c>
      <c r="C81" s="195">
        <v>3668.2799999999997</v>
      </c>
      <c r="D81" s="195">
        <f t="shared" si="9"/>
        <v>9081.4399999999987</v>
      </c>
      <c r="E81" s="195">
        <v>7877024.5900000026</v>
      </c>
      <c r="F81" s="213">
        <v>-7867943.1500000022</v>
      </c>
      <c r="H81" s="206">
        <v>8</v>
      </c>
      <c r="I81" s="207">
        <v>7877024.5900000026</v>
      </c>
      <c r="K81" s="205">
        <f t="shared" si="10"/>
        <v>0</v>
      </c>
    </row>
    <row r="82" spans="1:11" x14ac:dyDescent="0.25">
      <c r="A82" s="112" t="s">
        <v>21</v>
      </c>
      <c r="B82" s="195" t="s">
        <v>218</v>
      </c>
      <c r="C82" s="195">
        <v>3079.5600000000004</v>
      </c>
      <c r="D82" s="195">
        <f t="shared" si="9"/>
        <v>3079.5600000000004</v>
      </c>
      <c r="E82" s="195">
        <v>2938315.3200000008</v>
      </c>
      <c r="F82" s="196">
        <v>-2935235.7600000007</v>
      </c>
      <c r="H82" s="131">
        <v>9</v>
      </c>
      <c r="I82" s="204">
        <v>2938315.3200000008</v>
      </c>
      <c r="K82" s="205">
        <f t="shared" si="10"/>
        <v>0</v>
      </c>
    </row>
    <row r="83" spans="1:11" x14ac:dyDescent="0.25">
      <c r="A83" s="112" t="s">
        <v>23</v>
      </c>
      <c r="B83" s="195" t="s">
        <v>218</v>
      </c>
      <c r="C83" s="195">
        <v>0</v>
      </c>
      <c r="D83" s="195">
        <f t="shared" si="9"/>
        <v>0</v>
      </c>
      <c r="E83" s="195">
        <v>3401472.4099999988</v>
      </c>
      <c r="F83" s="196">
        <v>-3401472.4099999988</v>
      </c>
      <c r="H83" s="131">
        <v>10</v>
      </c>
      <c r="I83" s="204">
        <v>3401472.4099999988</v>
      </c>
      <c r="K83" s="205"/>
    </row>
    <row r="84" spans="1:11" x14ac:dyDescent="0.25">
      <c r="A84" s="112" t="s">
        <v>24</v>
      </c>
      <c r="B84" s="195" t="s">
        <v>218</v>
      </c>
      <c r="C84" s="195">
        <v>0</v>
      </c>
      <c r="D84" s="195">
        <f t="shared" si="9"/>
        <v>0</v>
      </c>
      <c r="E84" s="195">
        <v>6399006.6999999974</v>
      </c>
      <c r="F84" s="196">
        <v>-6399006.6999999974</v>
      </c>
      <c r="H84" s="206">
        <v>11</v>
      </c>
      <c r="I84" s="207">
        <v>6399006.6999999974</v>
      </c>
      <c r="K84" s="205"/>
    </row>
    <row r="85" spans="1:11" x14ac:dyDescent="0.25">
      <c r="A85" s="112" t="s">
        <v>25</v>
      </c>
      <c r="B85" s="195" t="s">
        <v>218</v>
      </c>
      <c r="C85" s="195">
        <v>0</v>
      </c>
      <c r="D85" s="195">
        <f t="shared" si="9"/>
        <v>0</v>
      </c>
      <c r="E85" s="195">
        <v>3757478.2499999981</v>
      </c>
      <c r="F85" s="196">
        <v>-3757478.2499999981</v>
      </c>
      <c r="H85" s="131">
        <v>12</v>
      </c>
      <c r="I85" s="204">
        <v>3757478.2499999981</v>
      </c>
      <c r="K85" s="205"/>
    </row>
    <row r="86" spans="1:11" x14ac:dyDescent="0.25">
      <c r="A86" s="112"/>
      <c r="C86" s="195"/>
    </row>
    <row r="87" spans="1:11" x14ac:dyDescent="0.25">
      <c r="A87" s="112"/>
    </row>
    <row r="88" spans="1:11" x14ac:dyDescent="0.25">
      <c r="A88" s="112"/>
    </row>
    <row r="89" spans="1:11" x14ac:dyDescent="0.25">
      <c r="A89" s="125" t="s">
        <v>26</v>
      </c>
      <c r="B89" s="126"/>
      <c r="C89" s="126"/>
      <c r="D89" s="126"/>
      <c r="E89" s="126"/>
    </row>
    <row r="90" spans="1:11" x14ac:dyDescent="0.25">
      <c r="A90" s="222" t="s">
        <v>27</v>
      </c>
      <c r="B90" s="215"/>
      <c r="C90" s="215"/>
      <c r="D90" s="215"/>
      <c r="E90" s="215"/>
    </row>
    <row r="91" spans="1:11" x14ac:dyDescent="0.25">
      <c r="A91" s="214" t="s">
        <v>28</v>
      </c>
      <c r="B91" s="215"/>
      <c r="C91" s="215"/>
      <c r="D91" s="215"/>
      <c r="E91" s="215"/>
    </row>
    <row r="92" spans="1:11" x14ac:dyDescent="0.25">
      <c r="A92" s="119"/>
      <c r="B92" s="119"/>
      <c r="C92" s="119"/>
      <c r="D92" s="119"/>
      <c r="E92" s="119"/>
    </row>
  </sheetData>
  <mergeCells count="6">
    <mergeCell ref="A91:E91"/>
    <mergeCell ref="B1:F1"/>
    <mergeCell ref="B2:F2"/>
    <mergeCell ref="B3:D3"/>
    <mergeCell ref="E3:E4"/>
    <mergeCell ref="A90:E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66"/>
  <sheetViews>
    <sheetView tabSelected="1" zoomScale="85" zoomScaleNormal="85" workbookViewId="0">
      <pane xSplit="2" ySplit="6" topLeftCell="C151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5" x14ac:dyDescent="0.25"/>
  <cols>
    <col min="1" max="1" width="10.28515625" style="70" customWidth="1"/>
    <col min="2" max="2" width="9.7109375" style="70" customWidth="1"/>
    <col min="3" max="3" width="11.28515625" style="70" customWidth="1"/>
    <col min="4" max="4" width="12.7109375" style="70" customWidth="1"/>
    <col min="5" max="5" width="9.7109375" style="70" customWidth="1"/>
    <col min="6" max="6" width="15.42578125" style="70" customWidth="1"/>
    <col min="7" max="7" width="13.28515625" style="70" customWidth="1"/>
    <col min="8" max="8" width="12.42578125" style="70" bestFit="1" customWidth="1"/>
    <col min="9" max="9" width="9.28515625" style="70"/>
    <col min="10" max="10" width="10.7109375" style="70" hidden="1" customWidth="1"/>
    <col min="11" max="11" width="11.7109375" style="70" hidden="1" customWidth="1"/>
    <col min="12" max="14" width="0" style="70" hidden="1" customWidth="1"/>
    <col min="15" max="15" width="11.7109375" style="70" hidden="1" customWidth="1"/>
    <col min="16" max="16" width="0" style="70" hidden="1" customWidth="1"/>
    <col min="17" max="20" width="9.28515625" style="70"/>
    <col min="21" max="21" width="9.7109375" style="70" bestFit="1" customWidth="1"/>
    <col min="22" max="22" width="10.5703125" style="70" bestFit="1" customWidth="1"/>
    <col min="23" max="182" width="9.28515625" style="70"/>
    <col min="183" max="183" width="44.28515625" style="70" customWidth="1"/>
    <col min="184" max="207" width="9.28515625" style="70" customWidth="1"/>
    <col min="208" max="208" width="0.28515625" style="70" customWidth="1"/>
    <col min="209" max="218" width="9.28515625" style="70" customWidth="1"/>
    <col min="219" max="224" width="11.42578125" style="70" customWidth="1"/>
    <col min="225" max="225" width="10.42578125" style="70" bestFit="1" customWidth="1"/>
    <col min="226" max="438" width="9.28515625" style="70"/>
    <col min="439" max="439" width="44.28515625" style="70" customWidth="1"/>
    <col min="440" max="463" width="9.28515625" style="70" customWidth="1"/>
    <col min="464" max="464" width="0.28515625" style="70" customWidth="1"/>
    <col min="465" max="474" width="9.28515625" style="70" customWidth="1"/>
    <col min="475" max="480" width="11.42578125" style="70" customWidth="1"/>
    <col min="481" max="481" width="10.42578125" style="70" bestFit="1" customWidth="1"/>
    <col min="482" max="694" width="9.28515625" style="70"/>
    <col min="695" max="695" width="44.28515625" style="70" customWidth="1"/>
    <col min="696" max="719" width="9.28515625" style="70" customWidth="1"/>
    <col min="720" max="720" width="0.28515625" style="70" customWidth="1"/>
    <col min="721" max="730" width="9.28515625" style="70" customWidth="1"/>
    <col min="731" max="736" width="11.42578125" style="70" customWidth="1"/>
    <col min="737" max="737" width="10.42578125" style="70" bestFit="1" customWidth="1"/>
    <col min="738" max="950" width="9.28515625" style="70"/>
    <col min="951" max="951" width="44.28515625" style="70" customWidth="1"/>
    <col min="952" max="975" width="9.28515625" style="70" customWidth="1"/>
    <col min="976" max="976" width="0.28515625" style="70" customWidth="1"/>
    <col min="977" max="986" width="9.28515625" style="70" customWidth="1"/>
    <col min="987" max="992" width="11.42578125" style="70" customWidth="1"/>
    <col min="993" max="993" width="10.42578125" style="70" bestFit="1" customWidth="1"/>
    <col min="994" max="1206" width="9.28515625" style="70"/>
    <col min="1207" max="1207" width="44.28515625" style="70" customWidth="1"/>
    <col min="1208" max="1231" width="9.28515625" style="70" customWidth="1"/>
    <col min="1232" max="1232" width="0.28515625" style="70" customWidth="1"/>
    <col min="1233" max="1242" width="9.28515625" style="70" customWidth="1"/>
    <col min="1243" max="1248" width="11.42578125" style="70" customWidth="1"/>
    <col min="1249" max="1249" width="10.42578125" style="70" bestFit="1" customWidth="1"/>
    <col min="1250" max="1462" width="9.28515625" style="70"/>
    <col min="1463" max="1463" width="44.28515625" style="70" customWidth="1"/>
    <col min="1464" max="1487" width="9.28515625" style="70" customWidth="1"/>
    <col min="1488" max="1488" width="0.28515625" style="70" customWidth="1"/>
    <col min="1489" max="1498" width="9.28515625" style="70" customWidth="1"/>
    <col min="1499" max="1504" width="11.42578125" style="70" customWidth="1"/>
    <col min="1505" max="1505" width="10.42578125" style="70" bestFit="1" customWidth="1"/>
    <col min="1506" max="1718" width="9.28515625" style="70"/>
    <col min="1719" max="1719" width="44.28515625" style="70" customWidth="1"/>
    <col min="1720" max="1743" width="9.28515625" style="70" customWidth="1"/>
    <col min="1744" max="1744" width="0.28515625" style="70" customWidth="1"/>
    <col min="1745" max="1754" width="9.28515625" style="70" customWidth="1"/>
    <col min="1755" max="1760" width="11.42578125" style="70" customWidth="1"/>
    <col min="1761" max="1761" width="10.42578125" style="70" bestFit="1" customWidth="1"/>
    <col min="1762" max="1974" width="9.28515625" style="70"/>
    <col min="1975" max="1975" width="44.28515625" style="70" customWidth="1"/>
    <col min="1976" max="1999" width="9.28515625" style="70" customWidth="1"/>
    <col min="2000" max="2000" width="0.28515625" style="70" customWidth="1"/>
    <col min="2001" max="2010" width="9.28515625" style="70" customWidth="1"/>
    <col min="2011" max="2016" width="11.42578125" style="70" customWidth="1"/>
    <col min="2017" max="2017" width="10.42578125" style="70" bestFit="1" customWidth="1"/>
    <col min="2018" max="2230" width="9.28515625" style="70"/>
    <col min="2231" max="2231" width="44.28515625" style="70" customWidth="1"/>
    <col min="2232" max="2255" width="9.28515625" style="70" customWidth="1"/>
    <col min="2256" max="2256" width="0.28515625" style="70" customWidth="1"/>
    <col min="2257" max="2266" width="9.28515625" style="70" customWidth="1"/>
    <col min="2267" max="2272" width="11.42578125" style="70" customWidth="1"/>
    <col min="2273" max="2273" width="10.42578125" style="70" bestFit="1" customWidth="1"/>
    <col min="2274" max="2486" width="9.28515625" style="70"/>
    <col min="2487" max="2487" width="44.28515625" style="70" customWidth="1"/>
    <col min="2488" max="2511" width="9.28515625" style="70" customWidth="1"/>
    <col min="2512" max="2512" width="0.28515625" style="70" customWidth="1"/>
    <col min="2513" max="2522" width="9.28515625" style="70" customWidth="1"/>
    <col min="2523" max="2528" width="11.42578125" style="70" customWidth="1"/>
    <col min="2529" max="2529" width="10.42578125" style="70" bestFit="1" customWidth="1"/>
    <col min="2530" max="2742" width="9.28515625" style="70"/>
    <col min="2743" max="2743" width="44.28515625" style="70" customWidth="1"/>
    <col min="2744" max="2767" width="9.28515625" style="70" customWidth="1"/>
    <col min="2768" max="2768" width="0.28515625" style="70" customWidth="1"/>
    <col min="2769" max="2778" width="9.28515625" style="70" customWidth="1"/>
    <col min="2779" max="2784" width="11.42578125" style="70" customWidth="1"/>
    <col min="2785" max="2785" width="10.42578125" style="70" bestFit="1" customWidth="1"/>
    <col min="2786" max="2998" width="9.28515625" style="70"/>
    <col min="2999" max="2999" width="44.28515625" style="70" customWidth="1"/>
    <col min="3000" max="3023" width="9.28515625" style="70" customWidth="1"/>
    <col min="3024" max="3024" width="0.28515625" style="70" customWidth="1"/>
    <col min="3025" max="3034" width="9.28515625" style="70" customWidth="1"/>
    <col min="3035" max="3040" width="11.42578125" style="70" customWidth="1"/>
    <col min="3041" max="3041" width="10.42578125" style="70" bestFit="1" customWidth="1"/>
    <col min="3042" max="3254" width="9.28515625" style="70"/>
    <col min="3255" max="3255" width="44.28515625" style="70" customWidth="1"/>
    <col min="3256" max="3279" width="9.28515625" style="70" customWidth="1"/>
    <col min="3280" max="3280" width="0.28515625" style="70" customWidth="1"/>
    <col min="3281" max="3290" width="9.28515625" style="70" customWidth="1"/>
    <col min="3291" max="3296" width="11.42578125" style="70" customWidth="1"/>
    <col min="3297" max="3297" width="10.42578125" style="70" bestFit="1" customWidth="1"/>
    <col min="3298" max="3510" width="9.28515625" style="70"/>
    <col min="3511" max="3511" width="44.28515625" style="70" customWidth="1"/>
    <col min="3512" max="3535" width="9.28515625" style="70" customWidth="1"/>
    <col min="3536" max="3536" width="0.28515625" style="70" customWidth="1"/>
    <col min="3537" max="3546" width="9.28515625" style="70" customWidth="1"/>
    <col min="3547" max="3552" width="11.42578125" style="70" customWidth="1"/>
    <col min="3553" max="3553" width="10.42578125" style="70" bestFit="1" customWidth="1"/>
    <col min="3554" max="3766" width="9.28515625" style="70"/>
    <col min="3767" max="3767" width="44.28515625" style="70" customWidth="1"/>
    <col min="3768" max="3791" width="9.28515625" style="70" customWidth="1"/>
    <col min="3792" max="3792" width="0.28515625" style="70" customWidth="1"/>
    <col min="3793" max="3802" width="9.28515625" style="70" customWidth="1"/>
    <col min="3803" max="3808" width="11.42578125" style="70" customWidth="1"/>
    <col min="3809" max="3809" width="10.42578125" style="70" bestFit="1" customWidth="1"/>
    <col min="3810" max="4022" width="9.28515625" style="70"/>
    <col min="4023" max="4023" width="44.28515625" style="70" customWidth="1"/>
    <col min="4024" max="4047" width="9.28515625" style="70" customWidth="1"/>
    <col min="4048" max="4048" width="0.28515625" style="70" customWidth="1"/>
    <col min="4049" max="4058" width="9.28515625" style="70" customWidth="1"/>
    <col min="4059" max="4064" width="11.42578125" style="70" customWidth="1"/>
    <col min="4065" max="4065" width="10.42578125" style="70" bestFit="1" customWidth="1"/>
    <col min="4066" max="4278" width="9.28515625" style="70"/>
    <col min="4279" max="4279" width="44.28515625" style="70" customWidth="1"/>
    <col min="4280" max="4303" width="9.28515625" style="70" customWidth="1"/>
    <col min="4304" max="4304" width="0.28515625" style="70" customWidth="1"/>
    <col min="4305" max="4314" width="9.28515625" style="70" customWidth="1"/>
    <col min="4315" max="4320" width="11.42578125" style="70" customWidth="1"/>
    <col min="4321" max="4321" width="10.42578125" style="70" bestFit="1" customWidth="1"/>
    <col min="4322" max="4534" width="9.28515625" style="70"/>
    <col min="4535" max="4535" width="44.28515625" style="70" customWidth="1"/>
    <col min="4536" max="4559" width="9.28515625" style="70" customWidth="1"/>
    <col min="4560" max="4560" width="0.28515625" style="70" customWidth="1"/>
    <col min="4561" max="4570" width="9.28515625" style="70" customWidth="1"/>
    <col min="4571" max="4576" width="11.42578125" style="70" customWidth="1"/>
    <col min="4577" max="4577" width="10.42578125" style="70" bestFit="1" customWidth="1"/>
    <col min="4578" max="4790" width="9.28515625" style="70"/>
    <col min="4791" max="4791" width="44.28515625" style="70" customWidth="1"/>
    <col min="4792" max="4815" width="9.28515625" style="70" customWidth="1"/>
    <col min="4816" max="4816" width="0.28515625" style="70" customWidth="1"/>
    <col min="4817" max="4826" width="9.28515625" style="70" customWidth="1"/>
    <col min="4827" max="4832" width="11.42578125" style="70" customWidth="1"/>
    <col min="4833" max="4833" width="10.42578125" style="70" bestFit="1" customWidth="1"/>
    <col min="4834" max="5046" width="9.28515625" style="70"/>
    <col min="5047" max="5047" width="44.28515625" style="70" customWidth="1"/>
    <col min="5048" max="5071" width="9.28515625" style="70" customWidth="1"/>
    <col min="5072" max="5072" width="0.28515625" style="70" customWidth="1"/>
    <col min="5073" max="5082" width="9.28515625" style="70" customWidth="1"/>
    <col min="5083" max="5088" width="11.42578125" style="70" customWidth="1"/>
    <col min="5089" max="5089" width="10.42578125" style="70" bestFit="1" customWidth="1"/>
    <col min="5090" max="5302" width="9.28515625" style="70"/>
    <col min="5303" max="5303" width="44.28515625" style="70" customWidth="1"/>
    <col min="5304" max="5327" width="9.28515625" style="70" customWidth="1"/>
    <col min="5328" max="5328" width="0.28515625" style="70" customWidth="1"/>
    <col min="5329" max="5338" width="9.28515625" style="70" customWidth="1"/>
    <col min="5339" max="5344" width="11.42578125" style="70" customWidth="1"/>
    <col min="5345" max="5345" width="10.42578125" style="70" bestFit="1" customWidth="1"/>
    <col min="5346" max="5558" width="9.28515625" style="70"/>
    <col min="5559" max="5559" width="44.28515625" style="70" customWidth="1"/>
    <col min="5560" max="5583" width="9.28515625" style="70" customWidth="1"/>
    <col min="5584" max="5584" width="0.28515625" style="70" customWidth="1"/>
    <col min="5585" max="5594" width="9.28515625" style="70" customWidth="1"/>
    <col min="5595" max="5600" width="11.42578125" style="70" customWidth="1"/>
    <col min="5601" max="5601" width="10.42578125" style="70" bestFit="1" customWidth="1"/>
    <col min="5602" max="5814" width="9.28515625" style="70"/>
    <col min="5815" max="5815" width="44.28515625" style="70" customWidth="1"/>
    <col min="5816" max="5839" width="9.28515625" style="70" customWidth="1"/>
    <col min="5840" max="5840" width="0.28515625" style="70" customWidth="1"/>
    <col min="5841" max="5850" width="9.28515625" style="70" customWidth="1"/>
    <col min="5851" max="5856" width="11.42578125" style="70" customWidth="1"/>
    <col min="5857" max="5857" width="10.42578125" style="70" bestFit="1" customWidth="1"/>
    <col min="5858" max="6070" width="9.28515625" style="70"/>
    <col min="6071" max="6071" width="44.28515625" style="70" customWidth="1"/>
    <col min="6072" max="6095" width="9.28515625" style="70" customWidth="1"/>
    <col min="6096" max="6096" width="0.28515625" style="70" customWidth="1"/>
    <col min="6097" max="6106" width="9.28515625" style="70" customWidth="1"/>
    <col min="6107" max="6112" width="11.42578125" style="70" customWidth="1"/>
    <col min="6113" max="6113" width="10.42578125" style="70" bestFit="1" customWidth="1"/>
    <col min="6114" max="6326" width="9.28515625" style="70"/>
    <col min="6327" max="6327" width="44.28515625" style="70" customWidth="1"/>
    <col min="6328" max="6351" width="9.28515625" style="70" customWidth="1"/>
    <col min="6352" max="6352" width="0.28515625" style="70" customWidth="1"/>
    <col min="6353" max="6362" width="9.28515625" style="70" customWidth="1"/>
    <col min="6363" max="6368" width="11.42578125" style="70" customWidth="1"/>
    <col min="6369" max="6369" width="10.42578125" style="70" bestFit="1" customWidth="1"/>
    <col min="6370" max="6582" width="9.28515625" style="70"/>
    <col min="6583" max="6583" width="44.28515625" style="70" customWidth="1"/>
    <col min="6584" max="6607" width="9.28515625" style="70" customWidth="1"/>
    <col min="6608" max="6608" width="0.28515625" style="70" customWidth="1"/>
    <col min="6609" max="6618" width="9.28515625" style="70" customWidth="1"/>
    <col min="6619" max="6624" width="11.42578125" style="70" customWidth="1"/>
    <col min="6625" max="6625" width="10.42578125" style="70" bestFit="1" customWidth="1"/>
    <col min="6626" max="6838" width="9.28515625" style="70"/>
    <col min="6839" max="6839" width="44.28515625" style="70" customWidth="1"/>
    <col min="6840" max="6863" width="9.28515625" style="70" customWidth="1"/>
    <col min="6864" max="6864" width="0.28515625" style="70" customWidth="1"/>
    <col min="6865" max="6874" width="9.28515625" style="70" customWidth="1"/>
    <col min="6875" max="6880" width="11.42578125" style="70" customWidth="1"/>
    <col min="6881" max="6881" width="10.42578125" style="70" bestFit="1" customWidth="1"/>
    <col min="6882" max="7094" width="9.28515625" style="70"/>
    <col min="7095" max="7095" width="44.28515625" style="70" customWidth="1"/>
    <col min="7096" max="7119" width="9.28515625" style="70" customWidth="1"/>
    <col min="7120" max="7120" width="0.28515625" style="70" customWidth="1"/>
    <col min="7121" max="7130" width="9.28515625" style="70" customWidth="1"/>
    <col min="7131" max="7136" width="11.42578125" style="70" customWidth="1"/>
    <col min="7137" max="7137" width="10.42578125" style="70" bestFit="1" customWidth="1"/>
    <col min="7138" max="7350" width="9.28515625" style="70"/>
    <col min="7351" max="7351" width="44.28515625" style="70" customWidth="1"/>
    <col min="7352" max="7375" width="9.28515625" style="70" customWidth="1"/>
    <col min="7376" max="7376" width="0.28515625" style="70" customWidth="1"/>
    <col min="7377" max="7386" width="9.28515625" style="70" customWidth="1"/>
    <col min="7387" max="7392" width="11.42578125" style="70" customWidth="1"/>
    <col min="7393" max="7393" width="10.42578125" style="70" bestFit="1" customWidth="1"/>
    <col min="7394" max="7606" width="9.28515625" style="70"/>
    <col min="7607" max="7607" width="44.28515625" style="70" customWidth="1"/>
    <col min="7608" max="7631" width="9.28515625" style="70" customWidth="1"/>
    <col min="7632" max="7632" width="0.28515625" style="70" customWidth="1"/>
    <col min="7633" max="7642" width="9.28515625" style="70" customWidth="1"/>
    <col min="7643" max="7648" width="11.42578125" style="70" customWidth="1"/>
    <col min="7649" max="7649" width="10.42578125" style="70" bestFit="1" customWidth="1"/>
    <col min="7650" max="7862" width="9.28515625" style="70"/>
    <col min="7863" max="7863" width="44.28515625" style="70" customWidth="1"/>
    <col min="7864" max="7887" width="9.28515625" style="70" customWidth="1"/>
    <col min="7888" max="7888" width="0.28515625" style="70" customWidth="1"/>
    <col min="7889" max="7898" width="9.28515625" style="70" customWidth="1"/>
    <col min="7899" max="7904" width="11.42578125" style="70" customWidth="1"/>
    <col min="7905" max="7905" width="10.42578125" style="70" bestFit="1" customWidth="1"/>
    <col min="7906" max="8118" width="9.28515625" style="70"/>
    <col min="8119" max="8119" width="44.28515625" style="70" customWidth="1"/>
    <col min="8120" max="8143" width="9.28515625" style="70" customWidth="1"/>
    <col min="8144" max="8144" width="0.28515625" style="70" customWidth="1"/>
    <col min="8145" max="8154" width="9.28515625" style="70" customWidth="1"/>
    <col min="8155" max="8160" width="11.42578125" style="70" customWidth="1"/>
    <col min="8161" max="8161" width="10.42578125" style="70" bestFit="1" customWidth="1"/>
    <col min="8162" max="8374" width="9.28515625" style="70"/>
    <col min="8375" max="8375" width="44.28515625" style="70" customWidth="1"/>
    <col min="8376" max="8399" width="9.28515625" style="70" customWidth="1"/>
    <col min="8400" max="8400" width="0.28515625" style="70" customWidth="1"/>
    <col min="8401" max="8410" width="9.28515625" style="70" customWidth="1"/>
    <col min="8411" max="8416" width="11.42578125" style="70" customWidth="1"/>
    <col min="8417" max="8417" width="10.42578125" style="70" bestFit="1" customWidth="1"/>
    <col min="8418" max="8630" width="9.28515625" style="70"/>
    <col min="8631" max="8631" width="44.28515625" style="70" customWidth="1"/>
    <col min="8632" max="8655" width="9.28515625" style="70" customWidth="1"/>
    <col min="8656" max="8656" width="0.28515625" style="70" customWidth="1"/>
    <col min="8657" max="8666" width="9.28515625" style="70" customWidth="1"/>
    <col min="8667" max="8672" width="11.42578125" style="70" customWidth="1"/>
    <col min="8673" max="8673" width="10.42578125" style="70" bestFit="1" customWidth="1"/>
    <col min="8674" max="8886" width="9.28515625" style="70"/>
    <col min="8887" max="8887" width="44.28515625" style="70" customWidth="1"/>
    <col min="8888" max="8911" width="9.28515625" style="70" customWidth="1"/>
    <col min="8912" max="8912" width="0.28515625" style="70" customWidth="1"/>
    <col min="8913" max="8922" width="9.28515625" style="70" customWidth="1"/>
    <col min="8923" max="8928" width="11.42578125" style="70" customWidth="1"/>
    <col min="8929" max="8929" width="10.42578125" style="70" bestFit="1" customWidth="1"/>
    <col min="8930" max="9142" width="9.28515625" style="70"/>
    <col min="9143" max="9143" width="44.28515625" style="70" customWidth="1"/>
    <col min="9144" max="9167" width="9.28515625" style="70" customWidth="1"/>
    <col min="9168" max="9168" width="0.28515625" style="70" customWidth="1"/>
    <col min="9169" max="9178" width="9.28515625" style="70" customWidth="1"/>
    <col min="9179" max="9184" width="11.42578125" style="70" customWidth="1"/>
    <col min="9185" max="9185" width="10.42578125" style="70" bestFit="1" customWidth="1"/>
    <col min="9186" max="9398" width="9.28515625" style="70"/>
    <col min="9399" max="9399" width="44.28515625" style="70" customWidth="1"/>
    <col min="9400" max="9423" width="9.28515625" style="70" customWidth="1"/>
    <col min="9424" max="9424" width="0.28515625" style="70" customWidth="1"/>
    <col min="9425" max="9434" width="9.28515625" style="70" customWidth="1"/>
    <col min="9435" max="9440" width="11.42578125" style="70" customWidth="1"/>
    <col min="9441" max="9441" width="10.42578125" style="70" bestFit="1" customWidth="1"/>
    <col min="9442" max="9654" width="9.28515625" style="70"/>
    <col min="9655" max="9655" width="44.28515625" style="70" customWidth="1"/>
    <col min="9656" max="9679" width="9.28515625" style="70" customWidth="1"/>
    <col min="9680" max="9680" width="0.28515625" style="70" customWidth="1"/>
    <col min="9681" max="9690" width="9.28515625" style="70" customWidth="1"/>
    <col min="9691" max="9696" width="11.42578125" style="70" customWidth="1"/>
    <col min="9697" max="9697" width="10.42578125" style="70" bestFit="1" customWidth="1"/>
    <col min="9698" max="9910" width="9.28515625" style="70"/>
    <col min="9911" max="9911" width="44.28515625" style="70" customWidth="1"/>
    <col min="9912" max="9935" width="9.28515625" style="70" customWidth="1"/>
    <col min="9936" max="9936" width="0.28515625" style="70" customWidth="1"/>
    <col min="9937" max="9946" width="9.28515625" style="70" customWidth="1"/>
    <col min="9947" max="9952" width="11.42578125" style="70" customWidth="1"/>
    <col min="9953" max="9953" width="10.42578125" style="70" bestFit="1" customWidth="1"/>
    <col min="9954" max="10166" width="9.28515625" style="70"/>
    <col min="10167" max="10167" width="44.28515625" style="70" customWidth="1"/>
    <col min="10168" max="10191" width="9.28515625" style="70" customWidth="1"/>
    <col min="10192" max="10192" width="0.28515625" style="70" customWidth="1"/>
    <col min="10193" max="10202" width="9.28515625" style="70" customWidth="1"/>
    <col min="10203" max="10208" width="11.42578125" style="70" customWidth="1"/>
    <col min="10209" max="10209" width="10.42578125" style="70" bestFit="1" customWidth="1"/>
    <col min="10210" max="10422" width="9.28515625" style="70"/>
    <col min="10423" max="10423" width="44.28515625" style="70" customWidth="1"/>
    <col min="10424" max="10447" width="9.28515625" style="70" customWidth="1"/>
    <col min="10448" max="10448" width="0.28515625" style="70" customWidth="1"/>
    <col min="10449" max="10458" width="9.28515625" style="70" customWidth="1"/>
    <col min="10459" max="10464" width="11.42578125" style="70" customWidth="1"/>
    <col min="10465" max="10465" width="10.42578125" style="70" bestFit="1" customWidth="1"/>
    <col min="10466" max="10678" width="9.28515625" style="70"/>
    <col min="10679" max="10679" width="44.28515625" style="70" customWidth="1"/>
    <col min="10680" max="10703" width="9.28515625" style="70" customWidth="1"/>
    <col min="10704" max="10704" width="0.28515625" style="70" customWidth="1"/>
    <col min="10705" max="10714" width="9.28515625" style="70" customWidth="1"/>
    <col min="10715" max="10720" width="11.42578125" style="70" customWidth="1"/>
    <col min="10721" max="10721" width="10.42578125" style="70" bestFit="1" customWidth="1"/>
    <col min="10722" max="10934" width="9.28515625" style="70"/>
    <col min="10935" max="10935" width="44.28515625" style="70" customWidth="1"/>
    <col min="10936" max="10959" width="9.28515625" style="70" customWidth="1"/>
    <col min="10960" max="10960" width="0.28515625" style="70" customWidth="1"/>
    <col min="10961" max="10970" width="9.28515625" style="70" customWidth="1"/>
    <col min="10971" max="10976" width="11.42578125" style="70" customWidth="1"/>
    <col min="10977" max="10977" width="10.42578125" style="70" bestFit="1" customWidth="1"/>
    <col min="10978" max="11190" width="9.28515625" style="70"/>
    <col min="11191" max="11191" width="44.28515625" style="70" customWidth="1"/>
    <col min="11192" max="11215" width="9.28515625" style="70" customWidth="1"/>
    <col min="11216" max="11216" width="0.28515625" style="70" customWidth="1"/>
    <col min="11217" max="11226" width="9.28515625" style="70" customWidth="1"/>
    <col min="11227" max="11232" width="11.42578125" style="70" customWidth="1"/>
    <col min="11233" max="11233" width="10.42578125" style="70" bestFit="1" customWidth="1"/>
    <col min="11234" max="11446" width="9.28515625" style="70"/>
    <col min="11447" max="11447" width="44.28515625" style="70" customWidth="1"/>
    <col min="11448" max="11471" width="9.28515625" style="70" customWidth="1"/>
    <col min="11472" max="11472" width="0.28515625" style="70" customWidth="1"/>
    <col min="11473" max="11482" width="9.28515625" style="70" customWidth="1"/>
    <col min="11483" max="11488" width="11.42578125" style="70" customWidth="1"/>
    <col min="11489" max="11489" width="10.42578125" style="70" bestFit="1" customWidth="1"/>
    <col min="11490" max="11702" width="9.28515625" style="70"/>
    <col min="11703" max="11703" width="44.28515625" style="70" customWidth="1"/>
    <col min="11704" max="11727" width="9.28515625" style="70" customWidth="1"/>
    <col min="11728" max="11728" width="0.28515625" style="70" customWidth="1"/>
    <col min="11729" max="11738" width="9.28515625" style="70" customWidth="1"/>
    <col min="11739" max="11744" width="11.42578125" style="70" customWidth="1"/>
    <col min="11745" max="11745" width="10.42578125" style="70" bestFit="1" customWidth="1"/>
    <col min="11746" max="11958" width="9.28515625" style="70"/>
    <col min="11959" max="11959" width="44.28515625" style="70" customWidth="1"/>
    <col min="11960" max="11983" width="9.28515625" style="70" customWidth="1"/>
    <col min="11984" max="11984" width="0.28515625" style="70" customWidth="1"/>
    <col min="11985" max="11994" width="9.28515625" style="70" customWidth="1"/>
    <col min="11995" max="12000" width="11.42578125" style="70" customWidth="1"/>
    <col min="12001" max="12001" width="10.42578125" style="70" bestFit="1" customWidth="1"/>
    <col min="12002" max="12214" width="9.28515625" style="70"/>
    <col min="12215" max="12215" width="44.28515625" style="70" customWidth="1"/>
    <col min="12216" max="12239" width="9.28515625" style="70" customWidth="1"/>
    <col min="12240" max="12240" width="0.28515625" style="70" customWidth="1"/>
    <col min="12241" max="12250" width="9.28515625" style="70" customWidth="1"/>
    <col min="12251" max="12256" width="11.42578125" style="70" customWidth="1"/>
    <col min="12257" max="12257" width="10.42578125" style="70" bestFit="1" customWidth="1"/>
    <col min="12258" max="12470" width="9.28515625" style="70"/>
    <col min="12471" max="12471" width="44.28515625" style="70" customWidth="1"/>
    <col min="12472" max="12495" width="9.28515625" style="70" customWidth="1"/>
    <col min="12496" max="12496" width="0.28515625" style="70" customWidth="1"/>
    <col min="12497" max="12506" width="9.28515625" style="70" customWidth="1"/>
    <col min="12507" max="12512" width="11.42578125" style="70" customWidth="1"/>
    <col min="12513" max="12513" width="10.42578125" style="70" bestFit="1" customWidth="1"/>
    <col min="12514" max="12726" width="9.28515625" style="70"/>
    <col min="12727" max="12727" width="44.28515625" style="70" customWidth="1"/>
    <col min="12728" max="12751" width="9.28515625" style="70" customWidth="1"/>
    <col min="12752" max="12752" width="0.28515625" style="70" customWidth="1"/>
    <col min="12753" max="12762" width="9.28515625" style="70" customWidth="1"/>
    <col min="12763" max="12768" width="11.42578125" style="70" customWidth="1"/>
    <col min="12769" max="12769" width="10.42578125" style="70" bestFit="1" customWidth="1"/>
    <col min="12770" max="12982" width="9.28515625" style="70"/>
    <col min="12983" max="12983" width="44.28515625" style="70" customWidth="1"/>
    <col min="12984" max="13007" width="9.28515625" style="70" customWidth="1"/>
    <col min="13008" max="13008" width="0.28515625" style="70" customWidth="1"/>
    <col min="13009" max="13018" width="9.28515625" style="70" customWidth="1"/>
    <col min="13019" max="13024" width="11.42578125" style="70" customWidth="1"/>
    <col min="13025" max="13025" width="10.42578125" style="70" bestFit="1" customWidth="1"/>
    <col min="13026" max="13238" width="9.28515625" style="70"/>
    <col min="13239" max="13239" width="44.28515625" style="70" customWidth="1"/>
    <col min="13240" max="13263" width="9.28515625" style="70" customWidth="1"/>
    <col min="13264" max="13264" width="0.28515625" style="70" customWidth="1"/>
    <col min="13265" max="13274" width="9.28515625" style="70" customWidth="1"/>
    <col min="13275" max="13280" width="11.42578125" style="70" customWidth="1"/>
    <col min="13281" max="13281" width="10.42578125" style="70" bestFit="1" customWidth="1"/>
    <col min="13282" max="13494" width="9.28515625" style="70"/>
    <col min="13495" max="13495" width="44.28515625" style="70" customWidth="1"/>
    <col min="13496" max="13519" width="9.28515625" style="70" customWidth="1"/>
    <col min="13520" max="13520" width="0.28515625" style="70" customWidth="1"/>
    <col min="13521" max="13530" width="9.28515625" style="70" customWidth="1"/>
    <col min="13531" max="13536" width="11.42578125" style="70" customWidth="1"/>
    <col min="13537" max="13537" width="10.42578125" style="70" bestFit="1" customWidth="1"/>
    <col min="13538" max="13750" width="9.28515625" style="70"/>
    <col min="13751" max="13751" width="44.28515625" style="70" customWidth="1"/>
    <col min="13752" max="13775" width="9.28515625" style="70" customWidth="1"/>
    <col min="13776" max="13776" width="0.28515625" style="70" customWidth="1"/>
    <col min="13777" max="13786" width="9.28515625" style="70" customWidth="1"/>
    <col min="13787" max="13792" width="11.42578125" style="70" customWidth="1"/>
    <col min="13793" max="13793" width="10.42578125" style="70" bestFit="1" customWidth="1"/>
    <col min="13794" max="14006" width="9.28515625" style="70"/>
    <col min="14007" max="14007" width="44.28515625" style="70" customWidth="1"/>
    <col min="14008" max="14031" width="9.28515625" style="70" customWidth="1"/>
    <col min="14032" max="14032" width="0.28515625" style="70" customWidth="1"/>
    <col min="14033" max="14042" width="9.28515625" style="70" customWidth="1"/>
    <col min="14043" max="14048" width="11.42578125" style="70" customWidth="1"/>
    <col min="14049" max="14049" width="10.42578125" style="70" bestFit="1" customWidth="1"/>
    <col min="14050" max="14262" width="9.28515625" style="70"/>
    <col min="14263" max="14263" width="44.28515625" style="70" customWidth="1"/>
    <col min="14264" max="14287" width="9.28515625" style="70" customWidth="1"/>
    <col min="14288" max="14288" width="0.28515625" style="70" customWidth="1"/>
    <col min="14289" max="14298" width="9.28515625" style="70" customWidth="1"/>
    <col min="14299" max="14304" width="11.42578125" style="70" customWidth="1"/>
    <col min="14305" max="14305" width="10.42578125" style="70" bestFit="1" customWidth="1"/>
    <col min="14306" max="14518" width="9.28515625" style="70"/>
    <col min="14519" max="14519" width="44.28515625" style="70" customWidth="1"/>
    <col min="14520" max="14543" width="9.28515625" style="70" customWidth="1"/>
    <col min="14544" max="14544" width="0.28515625" style="70" customWidth="1"/>
    <col min="14545" max="14554" width="9.28515625" style="70" customWidth="1"/>
    <col min="14555" max="14560" width="11.42578125" style="70" customWidth="1"/>
    <col min="14561" max="14561" width="10.42578125" style="70" bestFit="1" customWidth="1"/>
    <col min="14562" max="14774" width="9.28515625" style="70"/>
    <col min="14775" max="14775" width="44.28515625" style="70" customWidth="1"/>
    <col min="14776" max="14799" width="9.28515625" style="70" customWidth="1"/>
    <col min="14800" max="14800" width="0.28515625" style="70" customWidth="1"/>
    <col min="14801" max="14810" width="9.28515625" style="70" customWidth="1"/>
    <col min="14811" max="14816" width="11.42578125" style="70" customWidth="1"/>
    <col min="14817" max="14817" width="10.42578125" style="70" bestFit="1" customWidth="1"/>
    <col min="14818" max="15030" width="9.28515625" style="70"/>
    <col min="15031" max="15031" width="44.28515625" style="70" customWidth="1"/>
    <col min="15032" max="15055" width="9.28515625" style="70" customWidth="1"/>
    <col min="15056" max="15056" width="0.28515625" style="70" customWidth="1"/>
    <col min="15057" max="15066" width="9.28515625" style="70" customWidth="1"/>
    <col min="15067" max="15072" width="11.42578125" style="70" customWidth="1"/>
    <col min="15073" max="15073" width="10.42578125" style="70" bestFit="1" customWidth="1"/>
    <col min="15074" max="15286" width="9.28515625" style="70"/>
    <col min="15287" max="15287" width="44.28515625" style="70" customWidth="1"/>
    <col min="15288" max="15311" width="9.28515625" style="70" customWidth="1"/>
    <col min="15312" max="15312" width="0.28515625" style="70" customWidth="1"/>
    <col min="15313" max="15322" width="9.28515625" style="70" customWidth="1"/>
    <col min="15323" max="15328" width="11.42578125" style="70" customWidth="1"/>
    <col min="15329" max="15329" width="10.42578125" style="70" bestFit="1" customWidth="1"/>
    <col min="15330" max="15542" width="9.28515625" style="70"/>
    <col min="15543" max="15543" width="44.28515625" style="70" customWidth="1"/>
    <col min="15544" max="15567" width="9.28515625" style="70" customWidth="1"/>
    <col min="15568" max="15568" width="0.28515625" style="70" customWidth="1"/>
    <col min="15569" max="15578" width="9.28515625" style="70" customWidth="1"/>
    <col min="15579" max="15584" width="11.42578125" style="70" customWidth="1"/>
    <col min="15585" max="15585" width="10.42578125" style="70" bestFit="1" customWidth="1"/>
    <col min="15586" max="15798" width="9.28515625" style="70"/>
    <col min="15799" max="15799" width="44.28515625" style="70" customWidth="1"/>
    <col min="15800" max="15823" width="9.28515625" style="70" customWidth="1"/>
    <col min="15824" max="15824" width="0.28515625" style="70" customWidth="1"/>
    <col min="15825" max="15834" width="9.28515625" style="70" customWidth="1"/>
    <col min="15835" max="15840" width="11.42578125" style="70" customWidth="1"/>
    <col min="15841" max="15841" width="10.42578125" style="70" bestFit="1" customWidth="1"/>
    <col min="15842" max="16054" width="9.28515625" style="70"/>
    <col min="16055" max="16055" width="44.28515625" style="70" customWidth="1"/>
    <col min="16056" max="16079" width="9.28515625" style="70" customWidth="1"/>
    <col min="16080" max="16080" width="0.28515625" style="70" customWidth="1"/>
    <col min="16081" max="16090" width="9.28515625" style="70" customWidth="1"/>
    <col min="16091" max="16096" width="11.42578125" style="70" customWidth="1"/>
    <col min="16097" max="16097" width="10.42578125" style="70" bestFit="1" customWidth="1"/>
    <col min="16098" max="16372" width="9.28515625" style="70"/>
    <col min="16373" max="16384" width="9.28515625" style="70" customWidth="1"/>
  </cols>
  <sheetData>
    <row r="1" spans="1:8" s="69" customFormat="1" ht="18.75" customHeight="1" x14ac:dyDescent="0.3">
      <c r="A1" s="325" t="s">
        <v>204</v>
      </c>
      <c r="B1" s="325"/>
      <c r="C1" s="223" t="s">
        <v>205</v>
      </c>
      <c r="D1" s="245"/>
      <c r="E1" s="245"/>
      <c r="F1" s="245"/>
      <c r="G1" s="245"/>
      <c r="H1" s="245"/>
    </row>
    <row r="2" spans="1:8" s="89" customFormat="1" ht="18.75" x14ac:dyDescent="0.3">
      <c r="A2" s="326"/>
      <c r="B2" s="245"/>
      <c r="C2" s="223" t="s">
        <v>2</v>
      </c>
      <c r="D2" s="245"/>
      <c r="E2" s="245"/>
      <c r="F2" s="245"/>
      <c r="G2" s="245"/>
      <c r="H2" s="245"/>
    </row>
    <row r="3" spans="1:8" s="89" customFormat="1" x14ac:dyDescent="0.25">
      <c r="A3" s="327" t="s">
        <v>220</v>
      </c>
      <c r="B3" s="328"/>
      <c r="C3" s="115">
        <v>1</v>
      </c>
      <c r="D3" s="115">
        <v>2</v>
      </c>
      <c r="E3" s="115">
        <v>3</v>
      </c>
      <c r="F3" s="329">
        <v>4</v>
      </c>
      <c r="G3" s="245"/>
      <c r="H3" s="245"/>
    </row>
    <row r="4" spans="1:8" s="89" customFormat="1" x14ac:dyDescent="0.25">
      <c r="A4" s="328"/>
      <c r="B4" s="328"/>
      <c r="C4" s="148" t="s">
        <v>206</v>
      </c>
      <c r="D4" s="148" t="s">
        <v>207</v>
      </c>
      <c r="E4" s="148" t="s">
        <v>208</v>
      </c>
      <c r="F4" s="264" t="s">
        <v>209</v>
      </c>
      <c r="G4" s="245"/>
      <c r="H4" s="245"/>
    </row>
    <row r="5" spans="1:8" s="89" customFormat="1" x14ac:dyDescent="0.25">
      <c r="A5" s="328"/>
      <c r="B5" s="328"/>
      <c r="D5" s="115">
        <v>2.1</v>
      </c>
      <c r="E5" s="115">
        <v>3.2</v>
      </c>
      <c r="F5" s="148">
        <v>4.2</v>
      </c>
      <c r="G5" s="148">
        <v>4.4000000000000004</v>
      </c>
    </row>
    <row r="6" spans="1:8" s="89" customFormat="1" ht="60" x14ac:dyDescent="0.25">
      <c r="A6" s="330" t="s">
        <v>221</v>
      </c>
      <c r="B6" s="330"/>
      <c r="D6" s="148" t="s">
        <v>210</v>
      </c>
      <c r="E6" s="148" t="s">
        <v>211</v>
      </c>
      <c r="F6" s="148" t="s">
        <v>212</v>
      </c>
      <c r="G6" s="148" t="s">
        <v>75</v>
      </c>
      <c r="H6" s="173" t="s">
        <v>213</v>
      </c>
    </row>
    <row r="7" spans="1:8" s="89" customFormat="1" ht="14.25" customHeight="1" x14ac:dyDescent="0.25">
      <c r="A7" s="329" t="s">
        <v>214</v>
      </c>
      <c r="B7" s="258"/>
      <c r="C7" s="174"/>
      <c r="D7" s="174"/>
      <c r="E7" s="174"/>
      <c r="F7" s="174"/>
      <c r="G7" s="174"/>
      <c r="H7" s="11"/>
    </row>
    <row r="8" spans="1:8" s="89" customFormat="1" ht="14.25" customHeight="1" x14ac:dyDescent="0.25">
      <c r="A8" s="323">
        <v>2010</v>
      </c>
      <c r="B8" s="114" t="s">
        <v>120</v>
      </c>
      <c r="C8" s="45">
        <v>0</v>
      </c>
      <c r="D8" s="11">
        <v>577141.17000000004</v>
      </c>
      <c r="E8" s="45">
        <v>0</v>
      </c>
      <c r="F8" s="45">
        <v>0</v>
      </c>
      <c r="G8" s="45">
        <v>0</v>
      </c>
      <c r="H8" s="11">
        <f>SUM(C8:G8)</f>
        <v>577141.17000000004</v>
      </c>
    </row>
    <row r="9" spans="1:8" s="89" customFormat="1" ht="14.25" customHeight="1" x14ac:dyDescent="0.25">
      <c r="A9" s="324"/>
      <c r="B9" s="114" t="s">
        <v>177</v>
      </c>
      <c r="C9" s="73">
        <v>661847.82999997959</v>
      </c>
      <c r="D9" s="73">
        <v>23643065.702999976</v>
      </c>
      <c r="E9" s="45">
        <v>0</v>
      </c>
      <c r="F9" s="45">
        <v>0</v>
      </c>
      <c r="G9" s="45">
        <v>0</v>
      </c>
      <c r="H9" s="11">
        <f>SUM(C9:G9)</f>
        <v>24304913.532999955</v>
      </c>
    </row>
    <row r="10" spans="1:8" s="89" customFormat="1" ht="14.25" customHeight="1" x14ac:dyDescent="0.25">
      <c r="A10" s="323">
        <v>2011</v>
      </c>
      <c r="B10" s="114" t="s">
        <v>120</v>
      </c>
      <c r="C10" s="73">
        <v>0</v>
      </c>
      <c r="D10" s="73">
        <v>243216.22</v>
      </c>
      <c r="E10" s="45">
        <v>0</v>
      </c>
      <c r="F10" s="45">
        <v>0</v>
      </c>
      <c r="G10" s="45">
        <v>0</v>
      </c>
      <c r="H10" s="11">
        <f t="shared" ref="H10:H18" si="0">SUM(C10:G10)</f>
        <v>243216.22</v>
      </c>
    </row>
    <row r="11" spans="1:8" s="89" customFormat="1" ht="14.25" customHeight="1" x14ac:dyDescent="0.25">
      <c r="A11" s="324"/>
      <c r="B11" s="114" t="s">
        <v>177</v>
      </c>
      <c r="C11" s="73">
        <v>412458.07999999984</v>
      </c>
      <c r="D11" s="73">
        <v>25938018.430000201</v>
      </c>
      <c r="E11" s="45">
        <v>0</v>
      </c>
      <c r="F11" s="45">
        <v>0</v>
      </c>
      <c r="G11" s="45">
        <v>0</v>
      </c>
      <c r="H11" s="11">
        <f t="shared" si="0"/>
        <v>26350476.510000199</v>
      </c>
    </row>
    <row r="12" spans="1:8" s="89" customFormat="1" ht="14.25" customHeight="1" x14ac:dyDescent="0.25">
      <c r="A12" s="323">
        <v>2012</v>
      </c>
      <c r="B12" s="114" t="s">
        <v>120</v>
      </c>
      <c r="C12" s="73">
        <v>0</v>
      </c>
      <c r="D12" s="73">
        <v>39539</v>
      </c>
      <c r="E12" s="45">
        <v>0</v>
      </c>
      <c r="F12" s="45">
        <v>0</v>
      </c>
      <c r="G12" s="45">
        <v>0</v>
      </c>
      <c r="H12" s="11">
        <f t="shared" si="0"/>
        <v>39539</v>
      </c>
    </row>
    <row r="13" spans="1:8" s="89" customFormat="1" ht="14.25" customHeight="1" x14ac:dyDescent="0.25">
      <c r="A13" s="324"/>
      <c r="B13" s="114" t="s">
        <v>177</v>
      </c>
      <c r="C13" s="73">
        <v>576074.11000000045</v>
      </c>
      <c r="D13" s="73">
        <v>19652502.040000144</v>
      </c>
      <c r="E13" s="45">
        <v>0</v>
      </c>
      <c r="F13" s="45">
        <v>0</v>
      </c>
      <c r="G13" s="45">
        <v>0</v>
      </c>
      <c r="H13" s="11">
        <f t="shared" si="0"/>
        <v>20228576.150000144</v>
      </c>
    </row>
    <row r="14" spans="1:8" s="89" customFormat="1" ht="14.25" customHeight="1" x14ac:dyDescent="0.25">
      <c r="A14" s="323">
        <v>2013</v>
      </c>
      <c r="B14" s="114" t="s">
        <v>120</v>
      </c>
      <c r="C14" s="73">
        <v>0</v>
      </c>
      <c r="D14" s="73">
        <v>44256</v>
      </c>
      <c r="E14" s="45">
        <v>0</v>
      </c>
      <c r="F14" s="45">
        <v>0</v>
      </c>
      <c r="G14" s="45">
        <v>0</v>
      </c>
      <c r="H14" s="11">
        <f t="shared" si="0"/>
        <v>44256</v>
      </c>
    </row>
    <row r="15" spans="1:8" s="89" customFormat="1" ht="14.25" customHeight="1" x14ac:dyDescent="0.25">
      <c r="A15" s="324"/>
      <c r="B15" s="114" t="s">
        <v>177</v>
      </c>
      <c r="C15" s="73">
        <v>297391.96999999986</v>
      </c>
      <c r="D15" s="73">
        <v>21133087.59000013</v>
      </c>
      <c r="E15" s="45">
        <v>0</v>
      </c>
      <c r="F15" s="45">
        <v>0</v>
      </c>
      <c r="G15" s="45">
        <v>0</v>
      </c>
      <c r="H15" s="11">
        <f t="shared" si="0"/>
        <v>21430479.560000129</v>
      </c>
    </row>
    <row r="16" spans="1:8" s="89" customFormat="1" ht="14.25" customHeight="1" x14ac:dyDescent="0.25">
      <c r="A16" s="323">
        <v>2014</v>
      </c>
      <c r="B16" s="114" t="s">
        <v>120</v>
      </c>
      <c r="C16" s="73">
        <v>0</v>
      </c>
      <c r="D16" s="73">
        <v>953</v>
      </c>
      <c r="E16" s="45">
        <v>0</v>
      </c>
      <c r="F16" s="45">
        <v>0</v>
      </c>
      <c r="G16" s="45">
        <v>266758</v>
      </c>
      <c r="H16" s="11">
        <f t="shared" si="0"/>
        <v>267711</v>
      </c>
    </row>
    <row r="17" spans="1:22" s="89" customFormat="1" ht="14.25" customHeight="1" x14ac:dyDescent="0.25">
      <c r="A17" s="324"/>
      <c r="B17" s="114" t="s">
        <v>177</v>
      </c>
      <c r="C17" s="73">
        <v>667788.1</v>
      </c>
      <c r="D17" s="11">
        <v>23892715.669999983</v>
      </c>
      <c r="E17" s="45">
        <v>0</v>
      </c>
      <c r="F17" s="45">
        <v>0</v>
      </c>
      <c r="G17" s="45">
        <v>0</v>
      </c>
      <c r="H17" s="11">
        <f t="shared" si="0"/>
        <v>24560503.769999985</v>
      </c>
    </row>
    <row r="18" spans="1:22" s="89" customFormat="1" x14ac:dyDescent="0.25">
      <c r="A18" s="323">
        <v>2015</v>
      </c>
      <c r="B18" s="114" t="s">
        <v>120</v>
      </c>
      <c r="C18" s="45">
        <v>0</v>
      </c>
      <c r="D18" s="45">
        <v>64086</v>
      </c>
      <c r="E18" s="45">
        <v>0</v>
      </c>
      <c r="F18" s="45">
        <v>0</v>
      </c>
      <c r="G18" s="45">
        <v>218539</v>
      </c>
      <c r="H18" s="11">
        <f t="shared" si="0"/>
        <v>282625</v>
      </c>
    </row>
    <row r="19" spans="1:22" s="89" customFormat="1" x14ac:dyDescent="0.25">
      <c r="A19" s="324"/>
      <c r="B19" s="114" t="s">
        <v>177</v>
      </c>
      <c r="C19" s="11">
        <v>616656.52000002563</v>
      </c>
      <c r="D19" s="11">
        <v>48419983.952999704</v>
      </c>
      <c r="E19" s="45">
        <v>0</v>
      </c>
      <c r="F19" s="45">
        <v>0</v>
      </c>
      <c r="G19" s="45">
        <v>0</v>
      </c>
      <c r="H19" s="11">
        <f>SUM(C19:G19)</f>
        <v>49036640.472999729</v>
      </c>
    </row>
    <row r="20" spans="1:22" s="89" customFormat="1" x14ac:dyDescent="0.25">
      <c r="A20" s="323">
        <v>2016</v>
      </c>
      <c r="B20" s="114" t="s">
        <v>120</v>
      </c>
      <c r="C20" s="11">
        <v>0</v>
      </c>
      <c r="D20" s="11">
        <v>191252</v>
      </c>
      <c r="E20" s="11">
        <f t="shared" ref="E20:F23" si="1">E38+E40+E42+E44+E46</f>
        <v>0</v>
      </c>
      <c r="F20" s="11">
        <f t="shared" si="1"/>
        <v>0</v>
      </c>
      <c r="G20" s="11">
        <v>115074.36053999999</v>
      </c>
      <c r="H20" s="11">
        <f>SUM(C20:G20)</f>
        <v>306326.36054000002</v>
      </c>
    </row>
    <row r="21" spans="1:22" s="89" customFormat="1" x14ac:dyDescent="0.25">
      <c r="A21" s="324"/>
      <c r="B21" s="114" t="s">
        <v>177</v>
      </c>
      <c r="C21" s="11">
        <v>916422.7300000001</v>
      </c>
      <c r="D21" s="11">
        <v>30679107.330000021</v>
      </c>
      <c r="E21" s="11">
        <f t="shared" si="1"/>
        <v>0</v>
      </c>
      <c r="F21" s="11">
        <f t="shared" si="1"/>
        <v>0</v>
      </c>
      <c r="G21" s="11">
        <f>G39+G41+G43+G45+G47</f>
        <v>0</v>
      </c>
      <c r="H21" s="11">
        <f>SUM(C21:G21)</f>
        <v>31595530.060000021</v>
      </c>
    </row>
    <row r="22" spans="1:22" s="89" customFormat="1" x14ac:dyDescent="0.25">
      <c r="A22" s="323">
        <v>2017</v>
      </c>
      <c r="B22" s="114" t="s">
        <v>120</v>
      </c>
      <c r="C22" s="11">
        <v>0</v>
      </c>
      <c r="D22" s="11">
        <v>31539</v>
      </c>
      <c r="E22" s="11">
        <f t="shared" si="1"/>
        <v>0</v>
      </c>
      <c r="F22" s="11">
        <f t="shared" si="1"/>
        <v>0</v>
      </c>
      <c r="G22" s="11">
        <v>241566.36124653748</v>
      </c>
      <c r="H22" s="11">
        <v>273105.36124653748</v>
      </c>
    </row>
    <row r="23" spans="1:22" s="89" customFormat="1" x14ac:dyDescent="0.25">
      <c r="A23" s="324"/>
      <c r="B23" s="114" t="s">
        <v>177</v>
      </c>
      <c r="C23" s="11">
        <v>689882.08000000007</v>
      </c>
      <c r="D23" s="11">
        <v>33965837.879999995</v>
      </c>
      <c r="E23" s="11">
        <f t="shared" si="1"/>
        <v>0</v>
      </c>
      <c r="F23" s="11">
        <f t="shared" si="1"/>
        <v>0</v>
      </c>
      <c r="G23" s="11">
        <v>0</v>
      </c>
      <c r="H23" s="11">
        <v>34655719.959999993</v>
      </c>
    </row>
    <row r="24" spans="1:22" s="89" customFormat="1" x14ac:dyDescent="0.25">
      <c r="A24" s="323">
        <v>2018</v>
      </c>
      <c r="B24" s="114" t="s">
        <v>120</v>
      </c>
      <c r="C24" s="11">
        <f>C38+C40+C42+C44+C46+C48+C50+C52+C54+C56+C58+C60</f>
        <v>0</v>
      </c>
      <c r="D24" s="11">
        <f t="shared" ref="D24:H25" si="2">D38+D40+D42+D44+D46+D48+D50+D52+D54+D56+D58+D60</f>
        <v>52598</v>
      </c>
      <c r="E24" s="11">
        <f t="shared" si="2"/>
        <v>0</v>
      </c>
      <c r="F24" s="11">
        <f t="shared" si="2"/>
        <v>0</v>
      </c>
      <c r="G24" s="11">
        <f t="shared" si="2"/>
        <v>195766.56000000003</v>
      </c>
      <c r="H24" s="11">
        <f t="shared" si="2"/>
        <v>248364.56</v>
      </c>
    </row>
    <row r="25" spans="1:22" s="89" customFormat="1" x14ac:dyDescent="0.25">
      <c r="A25" s="324"/>
      <c r="B25" s="114" t="s">
        <v>177</v>
      </c>
      <c r="C25" s="11">
        <f>C39+C41+C43+C45+C47+C49+C51+C53+C55+C57+C59+C61</f>
        <v>850601.32</v>
      </c>
      <c r="D25" s="11">
        <f t="shared" si="2"/>
        <v>33167293.882000007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34017895.202000007</v>
      </c>
    </row>
    <row r="26" spans="1:22" s="89" customFormat="1" x14ac:dyDescent="0.25">
      <c r="A26" s="323">
        <v>2019</v>
      </c>
      <c r="B26" s="114" t="s">
        <v>120</v>
      </c>
      <c r="C26" s="11">
        <f>C63+C65+C67+C69+C71+C73+C75+C77+C79+C81+C83+C85</f>
        <v>0</v>
      </c>
      <c r="D26" s="11">
        <f t="shared" ref="D26:H27" si="3">D63+D65+D67+D69+D71+D73+D75+D77+D79+D81+D83+D85</f>
        <v>69132.239999999991</v>
      </c>
      <c r="E26" s="11">
        <f t="shared" si="3"/>
        <v>0</v>
      </c>
      <c r="F26" s="11">
        <f t="shared" si="3"/>
        <v>0</v>
      </c>
      <c r="G26" s="11">
        <f t="shared" si="3"/>
        <v>335456.88</v>
      </c>
      <c r="H26" s="11">
        <f t="shared" si="3"/>
        <v>404589.12</v>
      </c>
    </row>
    <row r="27" spans="1:22" s="89" customFormat="1" x14ac:dyDescent="0.25">
      <c r="A27" s="324"/>
      <c r="B27" s="114" t="s">
        <v>177</v>
      </c>
      <c r="C27" s="11">
        <f>C64+C66+C68+C70+C72+C74+C76+C78+C80+C82+C84+C86</f>
        <v>794881.75000000012</v>
      </c>
      <c r="D27" s="11">
        <f t="shared" si="3"/>
        <v>46056739.150000013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46851620.900000013</v>
      </c>
    </row>
    <row r="28" spans="1:22" x14ac:dyDescent="0.25">
      <c r="A28" s="323">
        <v>2020</v>
      </c>
      <c r="B28" s="114" t="s">
        <v>120</v>
      </c>
      <c r="C28" s="11">
        <f t="shared" ref="C28:H28" si="4">C88+C90+C92+C94+C96+C98+C100+C102+C104+C106+C108+C110</f>
        <v>150</v>
      </c>
      <c r="D28" s="11">
        <f t="shared" si="4"/>
        <v>21351</v>
      </c>
      <c r="E28" s="11">
        <f t="shared" si="4"/>
        <v>0</v>
      </c>
      <c r="F28" s="11">
        <f t="shared" si="4"/>
        <v>0</v>
      </c>
      <c r="G28" s="11">
        <f t="shared" si="4"/>
        <v>47980.68</v>
      </c>
      <c r="H28" s="11">
        <f t="shared" si="4"/>
        <v>69481.679999999993</v>
      </c>
      <c r="R28" s="45"/>
      <c r="S28" s="45"/>
      <c r="T28" s="45"/>
      <c r="U28" s="45"/>
      <c r="V28" s="45"/>
    </row>
    <row r="29" spans="1:22" x14ac:dyDescent="0.25">
      <c r="A29" s="324"/>
      <c r="B29" s="114" t="s">
        <v>177</v>
      </c>
      <c r="C29" s="11">
        <f t="shared" ref="C29:H29" si="5">C89+C91+C93+C95+C97+C99+C101+C103+C105+C107+C109+C111</f>
        <v>6030510.3299999991</v>
      </c>
      <c r="D29" s="11">
        <f t="shared" si="5"/>
        <v>43132304.639999993</v>
      </c>
      <c r="E29" s="11">
        <f t="shared" si="5"/>
        <v>0</v>
      </c>
      <c r="F29" s="11">
        <f t="shared" si="5"/>
        <v>0</v>
      </c>
      <c r="G29" s="11">
        <f t="shared" si="5"/>
        <v>0</v>
      </c>
      <c r="H29" s="11">
        <f t="shared" si="5"/>
        <v>49162814.969999991</v>
      </c>
    </row>
    <row r="30" spans="1:22" x14ac:dyDescent="0.25">
      <c r="A30" s="323">
        <v>2021</v>
      </c>
      <c r="B30" s="114" t="s">
        <v>120</v>
      </c>
      <c r="C30" s="11">
        <f>C113+C115+C117+C119+C121+C123+C125+C127+C129+C131+C133+C135</f>
        <v>0</v>
      </c>
      <c r="D30" s="11">
        <f t="shared" ref="D30:H31" si="6">D113+D115+D117+D119+D121+D123+D125+D127+D129+D131+D133+D135</f>
        <v>400991</v>
      </c>
      <c r="E30" s="11">
        <f t="shared" si="6"/>
        <v>0</v>
      </c>
      <c r="F30" s="11">
        <f t="shared" si="6"/>
        <v>0</v>
      </c>
      <c r="G30" s="11">
        <f t="shared" si="6"/>
        <v>38880.600000000006</v>
      </c>
      <c r="H30" s="11">
        <f t="shared" si="6"/>
        <v>439871.60000000003</v>
      </c>
    </row>
    <row r="31" spans="1:22" x14ac:dyDescent="0.25">
      <c r="A31" s="324"/>
      <c r="B31" s="114" t="s">
        <v>177</v>
      </c>
      <c r="C31" s="11">
        <f>C114+C116+C118+C120+C122+C124+C126+C128+C130+C132+C134+C136</f>
        <v>9645351.609999992</v>
      </c>
      <c r="D31" s="11">
        <f t="shared" si="6"/>
        <v>35833475.810000047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45478827.420000039</v>
      </c>
      <c r="Q31" s="121"/>
      <c r="R31" s="121"/>
      <c r="S31" s="121"/>
      <c r="T31" s="121"/>
      <c r="U31" s="121"/>
    </row>
    <row r="32" spans="1:22" x14ac:dyDescent="0.25">
      <c r="A32" s="331" t="s">
        <v>222</v>
      </c>
      <c r="B32" s="194" t="s">
        <v>120</v>
      </c>
      <c r="C32" s="180">
        <f>SUM(C138,C140,C142,C144,C146,C148,C150,C152,C154,C156,C159,C160)</f>
        <v>11859.479999999996</v>
      </c>
      <c r="D32" s="180">
        <f>SUM(D138,D140,D142,D144,D146,D148,D150,D152,D154,D156,D159,D160)</f>
        <v>6392560.3799999971</v>
      </c>
      <c r="E32" s="180">
        <f t="shared" ref="E32:H32" si="7">SUM(E138,E140,E142,E144,E146,E148,E150,E152,E154,E156,E158,E160)</f>
        <v>0</v>
      </c>
      <c r="F32" s="180">
        <f t="shared" si="7"/>
        <v>0</v>
      </c>
      <c r="G32" s="180">
        <f t="shared" si="7"/>
        <v>43263</v>
      </c>
      <c r="H32" s="180">
        <f t="shared" si="7"/>
        <v>48676.160000000003</v>
      </c>
      <c r="Q32" s="121"/>
      <c r="R32" s="121"/>
      <c r="S32" s="121"/>
      <c r="T32" s="121"/>
      <c r="U32" s="121"/>
    </row>
    <row r="33" spans="1:21" x14ac:dyDescent="0.25">
      <c r="A33" s="332"/>
      <c r="B33" s="194" t="s">
        <v>177</v>
      </c>
      <c r="C33" s="180" t="e">
        <f>SUM(C139,C141,C143,C145,C147,C149,C151,C153,C155,C157,C161,#REF!)</f>
        <v>#REF!</v>
      </c>
      <c r="D33" s="180" t="e">
        <f>SUM(D139,D141,D143,D145,D147,D149,D151,D153,D155,D157,D161,#REF!)</f>
        <v>#REF!</v>
      </c>
      <c r="E33" s="180">
        <f t="shared" ref="E33:H33" si="8">SUM(E139,E141,E143,E145,E147,E149,E151,E153,E155,E157,E159,E161)</f>
        <v>0</v>
      </c>
      <c r="F33" s="180">
        <f t="shared" si="8"/>
        <v>0</v>
      </c>
      <c r="G33" s="180">
        <f t="shared" si="8"/>
        <v>0</v>
      </c>
      <c r="H33" s="180">
        <f t="shared" si="8"/>
        <v>48606650.246999972</v>
      </c>
      <c r="Q33" s="121"/>
      <c r="R33" s="121"/>
      <c r="S33" s="121"/>
      <c r="T33" s="121"/>
      <c r="U33" s="121"/>
    </row>
    <row r="34" spans="1:21" x14ac:dyDescent="0.25">
      <c r="B34" s="114"/>
      <c r="C34" s="11"/>
      <c r="D34" s="11"/>
      <c r="E34" s="11"/>
      <c r="F34" s="11"/>
      <c r="G34" s="11"/>
      <c r="H34" s="11"/>
    </row>
    <row r="35" spans="1:21" x14ac:dyDescent="0.25">
      <c r="C35" s="11"/>
      <c r="D35" s="11"/>
      <c r="E35" s="11"/>
      <c r="F35" s="11"/>
      <c r="G35" s="11"/>
      <c r="H35" s="11"/>
    </row>
    <row r="36" spans="1:21" x14ac:dyDescent="0.25">
      <c r="A36" s="329" t="s">
        <v>215</v>
      </c>
      <c r="B36" s="245"/>
      <c r="C36" s="11"/>
      <c r="D36" s="11"/>
      <c r="E36" s="11"/>
      <c r="F36" s="11"/>
      <c r="G36" s="11"/>
      <c r="H36" s="11"/>
    </row>
    <row r="37" spans="1:21" x14ac:dyDescent="0.25">
      <c r="A37" s="115">
        <v>2018</v>
      </c>
      <c r="C37" s="11"/>
      <c r="D37" s="45"/>
      <c r="E37" s="45"/>
      <c r="F37" s="45"/>
      <c r="G37" s="45"/>
      <c r="H37" s="11"/>
      <c r="J37" s="175">
        <f t="shared" ref="J37:O38" si="9">SUM(C38,C40,C42,C44,C46,C48,C50,C52,C54,C56,C58,C60)</f>
        <v>0</v>
      </c>
      <c r="K37" s="175">
        <f t="shared" si="9"/>
        <v>52598</v>
      </c>
      <c r="L37" s="175">
        <f t="shared" si="9"/>
        <v>0</v>
      </c>
      <c r="M37" s="175">
        <f t="shared" si="9"/>
        <v>0</v>
      </c>
      <c r="N37" s="175">
        <f t="shared" si="9"/>
        <v>195766.56000000003</v>
      </c>
      <c r="O37" s="175">
        <f t="shared" si="9"/>
        <v>248364.56</v>
      </c>
    </row>
    <row r="38" spans="1:21" x14ac:dyDescent="0.25">
      <c r="A38" s="70" t="s">
        <v>112</v>
      </c>
      <c r="B38" s="176" t="s">
        <v>120</v>
      </c>
      <c r="C38" s="13">
        <v>0</v>
      </c>
      <c r="D38" s="13">
        <v>3630</v>
      </c>
      <c r="E38" s="45">
        <v>0</v>
      </c>
      <c r="F38" s="45">
        <v>0</v>
      </c>
      <c r="G38" s="13">
        <v>14806.440000000002</v>
      </c>
      <c r="H38" s="13">
        <f>SUM(C38:G38)</f>
        <v>18436.440000000002</v>
      </c>
      <c r="J38" s="175">
        <f t="shared" si="9"/>
        <v>850601.32</v>
      </c>
      <c r="K38" s="175">
        <f t="shared" si="9"/>
        <v>33167293.882000007</v>
      </c>
      <c r="L38" s="175">
        <f t="shared" si="9"/>
        <v>0</v>
      </c>
      <c r="M38" s="175">
        <f t="shared" si="9"/>
        <v>0</v>
      </c>
      <c r="N38" s="175">
        <f t="shared" si="9"/>
        <v>0</v>
      </c>
      <c r="O38" s="175">
        <f t="shared" si="9"/>
        <v>34017895.202000007</v>
      </c>
    </row>
    <row r="39" spans="1:21" x14ac:dyDescent="0.25">
      <c r="B39" s="176" t="s">
        <v>177</v>
      </c>
      <c r="C39" s="13">
        <v>24880.180000000004</v>
      </c>
      <c r="D39" s="13">
        <v>4569665.320000005</v>
      </c>
      <c r="E39" s="45">
        <v>0</v>
      </c>
      <c r="F39" s="45">
        <v>0</v>
      </c>
      <c r="G39" s="13">
        <v>0</v>
      </c>
      <c r="H39" s="13">
        <f t="shared" ref="H39:H102" si="10">SUM(C39:G39)</f>
        <v>4594545.5000000047</v>
      </c>
    </row>
    <row r="40" spans="1:21" x14ac:dyDescent="0.25">
      <c r="A40" s="70" t="s">
        <v>113</v>
      </c>
      <c r="B40" s="176" t="s">
        <v>120</v>
      </c>
      <c r="C40" s="13">
        <v>0</v>
      </c>
      <c r="D40" s="13">
        <v>200</v>
      </c>
      <c r="E40" s="45">
        <v>0</v>
      </c>
      <c r="F40" s="45">
        <v>0</v>
      </c>
      <c r="G40" s="13">
        <v>0</v>
      </c>
      <c r="H40" s="13">
        <f t="shared" si="10"/>
        <v>200</v>
      </c>
    </row>
    <row r="41" spans="1:21" x14ac:dyDescent="0.25">
      <c r="B41" s="176" t="s">
        <v>177</v>
      </c>
      <c r="C41" s="13">
        <v>41374.82</v>
      </c>
      <c r="D41" s="13">
        <v>1970392.6599999985</v>
      </c>
      <c r="E41" s="45">
        <v>0</v>
      </c>
      <c r="F41" s="45">
        <v>0</v>
      </c>
      <c r="G41" s="13">
        <v>0</v>
      </c>
      <c r="H41" s="13">
        <f t="shared" si="10"/>
        <v>2011767.4799999986</v>
      </c>
    </row>
    <row r="42" spans="1:21" x14ac:dyDescent="0.25">
      <c r="A42" s="70" t="s">
        <v>114</v>
      </c>
      <c r="B42" s="176" t="s">
        <v>120</v>
      </c>
      <c r="C42" s="13">
        <v>0</v>
      </c>
      <c r="D42" s="13">
        <v>5459</v>
      </c>
      <c r="E42" s="45">
        <v>0</v>
      </c>
      <c r="F42" s="45">
        <v>0</v>
      </c>
      <c r="G42" s="13">
        <v>5047.68</v>
      </c>
      <c r="H42" s="13">
        <f t="shared" si="10"/>
        <v>10506.68</v>
      </c>
    </row>
    <row r="43" spans="1:21" x14ac:dyDescent="0.25">
      <c r="B43" s="176" t="s">
        <v>177</v>
      </c>
      <c r="C43" s="13">
        <v>42981.710000000014</v>
      </c>
      <c r="D43" s="13">
        <v>3718555.0030000047</v>
      </c>
      <c r="E43" s="45">
        <v>0</v>
      </c>
      <c r="F43" s="45">
        <v>0</v>
      </c>
      <c r="G43" s="13">
        <v>0</v>
      </c>
      <c r="H43" s="13">
        <f t="shared" si="10"/>
        <v>3761536.7130000046</v>
      </c>
    </row>
    <row r="44" spans="1:21" x14ac:dyDescent="0.25">
      <c r="A44" s="70" t="s">
        <v>115</v>
      </c>
      <c r="B44" s="176" t="s">
        <v>120</v>
      </c>
      <c r="C44" s="13">
        <v>0</v>
      </c>
      <c r="D44" s="13">
        <v>505</v>
      </c>
      <c r="E44" s="45">
        <v>0</v>
      </c>
      <c r="F44" s="45">
        <v>0</v>
      </c>
      <c r="G44" s="13">
        <v>26772.239999999998</v>
      </c>
      <c r="H44" s="13">
        <f t="shared" si="10"/>
        <v>27277.239999999998</v>
      </c>
    </row>
    <row r="45" spans="1:21" x14ac:dyDescent="0.25">
      <c r="B45" s="176" t="s">
        <v>177</v>
      </c>
      <c r="C45" s="13">
        <v>132686.14000000001</v>
      </c>
      <c r="D45" s="13">
        <v>2086513.1130000001</v>
      </c>
      <c r="E45" s="45">
        <v>0</v>
      </c>
      <c r="F45" s="45">
        <v>0</v>
      </c>
      <c r="G45" s="13">
        <v>0</v>
      </c>
      <c r="H45" s="13">
        <f t="shared" si="10"/>
        <v>2219199.253</v>
      </c>
    </row>
    <row r="46" spans="1:21" x14ac:dyDescent="0.25">
      <c r="A46" s="70" t="s">
        <v>17</v>
      </c>
      <c r="B46" s="176" t="s">
        <v>120</v>
      </c>
      <c r="C46" s="13">
        <v>0</v>
      </c>
      <c r="D46" s="13">
        <v>0</v>
      </c>
      <c r="E46" s="45">
        <v>0</v>
      </c>
      <c r="F46" s="45">
        <v>0</v>
      </c>
      <c r="G46" s="13">
        <v>1982.64</v>
      </c>
      <c r="H46" s="13">
        <f t="shared" si="10"/>
        <v>1982.64</v>
      </c>
    </row>
    <row r="47" spans="1:21" x14ac:dyDescent="0.25">
      <c r="B47" s="176" t="s">
        <v>177</v>
      </c>
      <c r="C47" s="13">
        <v>84854.49</v>
      </c>
      <c r="D47" s="13">
        <v>2860446.6199999941</v>
      </c>
      <c r="E47" s="45">
        <v>0</v>
      </c>
      <c r="F47" s="45">
        <v>0</v>
      </c>
      <c r="G47" s="13">
        <v>0</v>
      </c>
      <c r="H47" s="13">
        <f t="shared" si="10"/>
        <v>2945301.1099999943</v>
      </c>
    </row>
    <row r="48" spans="1:21" x14ac:dyDescent="0.25">
      <c r="A48" s="70" t="s">
        <v>18</v>
      </c>
      <c r="B48" s="176" t="s">
        <v>120</v>
      </c>
      <c r="C48" s="13">
        <v>0</v>
      </c>
      <c r="D48" s="13">
        <v>0</v>
      </c>
      <c r="E48" s="45">
        <v>0</v>
      </c>
      <c r="F48" s="45">
        <v>0</v>
      </c>
      <c r="G48" s="13">
        <v>20044.2</v>
      </c>
      <c r="H48" s="13">
        <f t="shared" si="10"/>
        <v>20044.2</v>
      </c>
    </row>
    <row r="49" spans="1:15" x14ac:dyDescent="0.25">
      <c r="B49" s="176" t="s">
        <v>177</v>
      </c>
      <c r="C49" s="13">
        <v>45963.369999999995</v>
      </c>
      <c r="D49" s="13">
        <v>2333390.7000000053</v>
      </c>
      <c r="E49" s="45">
        <v>0</v>
      </c>
      <c r="F49" s="45">
        <v>0</v>
      </c>
      <c r="G49" s="13">
        <v>0</v>
      </c>
      <c r="H49" s="13">
        <f t="shared" si="10"/>
        <v>2379354.0700000054</v>
      </c>
    </row>
    <row r="50" spans="1:15" x14ac:dyDescent="0.25">
      <c r="A50" s="70" t="s">
        <v>19</v>
      </c>
      <c r="B50" s="176" t="s">
        <v>120</v>
      </c>
      <c r="C50" s="13">
        <v>0</v>
      </c>
      <c r="D50" s="13">
        <v>1450</v>
      </c>
      <c r="E50" s="45">
        <v>0</v>
      </c>
      <c r="F50" s="45">
        <v>0</v>
      </c>
      <c r="G50" s="13">
        <v>15751.560000000001</v>
      </c>
      <c r="H50" s="13">
        <f t="shared" si="10"/>
        <v>17201.560000000001</v>
      </c>
    </row>
    <row r="51" spans="1:15" x14ac:dyDescent="0.25">
      <c r="B51" s="176" t="s">
        <v>177</v>
      </c>
      <c r="C51" s="13">
        <v>105120.54999999994</v>
      </c>
      <c r="D51" s="13">
        <v>3066602.8399999961</v>
      </c>
      <c r="E51" s="45">
        <v>0</v>
      </c>
      <c r="F51" s="45">
        <v>0</v>
      </c>
      <c r="G51" s="13">
        <v>0</v>
      </c>
      <c r="H51" s="13">
        <f t="shared" si="10"/>
        <v>3171723.3899999959</v>
      </c>
    </row>
    <row r="52" spans="1:15" s="116" customFormat="1" x14ac:dyDescent="0.25">
      <c r="A52" s="70" t="s">
        <v>20</v>
      </c>
      <c r="B52" s="176" t="s">
        <v>120</v>
      </c>
      <c r="C52" s="13">
        <v>0</v>
      </c>
      <c r="D52" s="13">
        <v>53</v>
      </c>
      <c r="E52" s="45">
        <v>0</v>
      </c>
      <c r="F52" s="45">
        <v>0</v>
      </c>
      <c r="G52" s="13">
        <v>14164.92</v>
      </c>
      <c r="H52" s="13">
        <f t="shared" si="10"/>
        <v>14217.92</v>
      </c>
    </row>
    <row r="53" spans="1:15" s="116" customFormat="1" x14ac:dyDescent="0.25">
      <c r="A53" s="70"/>
      <c r="B53" s="176" t="s">
        <v>177</v>
      </c>
      <c r="C53" s="13">
        <v>89127.139999999985</v>
      </c>
      <c r="D53" s="13">
        <v>2201838.8400000022</v>
      </c>
      <c r="E53" s="45">
        <v>0</v>
      </c>
      <c r="F53" s="45">
        <v>0</v>
      </c>
      <c r="G53" s="13">
        <v>0</v>
      </c>
      <c r="H53" s="13">
        <f t="shared" si="10"/>
        <v>2290965.9800000023</v>
      </c>
    </row>
    <row r="54" spans="1:15" s="116" customFormat="1" x14ac:dyDescent="0.25">
      <c r="A54" s="70" t="s">
        <v>21</v>
      </c>
      <c r="B54" s="176" t="s">
        <v>120</v>
      </c>
      <c r="C54" s="13">
        <v>0</v>
      </c>
      <c r="D54" s="13">
        <v>745</v>
      </c>
      <c r="E54" s="45">
        <v>0</v>
      </c>
      <c r="F54" s="45">
        <v>0</v>
      </c>
      <c r="G54" s="13">
        <v>9757.44</v>
      </c>
      <c r="H54" s="13">
        <f t="shared" si="10"/>
        <v>10502.44</v>
      </c>
    </row>
    <row r="55" spans="1:15" s="116" customFormat="1" x14ac:dyDescent="0.25">
      <c r="A55" s="70"/>
      <c r="B55" s="176" t="s">
        <v>177</v>
      </c>
      <c r="C55" s="13">
        <v>24105.619999999981</v>
      </c>
      <c r="D55" s="13">
        <v>2590489.2700000009</v>
      </c>
      <c r="E55" s="45">
        <v>0</v>
      </c>
      <c r="F55" s="45">
        <v>0</v>
      </c>
      <c r="G55" s="13">
        <v>0</v>
      </c>
      <c r="H55" s="13">
        <f t="shared" si="10"/>
        <v>2614594.8900000011</v>
      </c>
    </row>
    <row r="56" spans="1:15" s="116" customFormat="1" x14ac:dyDescent="0.25">
      <c r="A56" s="70" t="s">
        <v>23</v>
      </c>
      <c r="B56" s="176" t="s">
        <v>120</v>
      </c>
      <c r="C56" s="13">
        <v>0</v>
      </c>
      <c r="D56" s="13">
        <v>11500</v>
      </c>
      <c r="E56" s="45">
        <v>0</v>
      </c>
      <c r="F56" s="45">
        <v>0</v>
      </c>
      <c r="G56" s="13">
        <v>19425.120000000003</v>
      </c>
      <c r="H56" s="13">
        <f t="shared" si="10"/>
        <v>30925.120000000003</v>
      </c>
    </row>
    <row r="57" spans="1:15" s="116" customFormat="1" x14ac:dyDescent="0.25">
      <c r="A57" s="70"/>
      <c r="B57" s="176" t="s">
        <v>177</v>
      </c>
      <c r="C57" s="13">
        <v>114054.92000000001</v>
      </c>
      <c r="D57" s="13">
        <v>1723312.5860000011</v>
      </c>
      <c r="E57" s="45">
        <v>0</v>
      </c>
      <c r="F57" s="45">
        <v>0</v>
      </c>
      <c r="G57" s="13">
        <v>0</v>
      </c>
      <c r="H57" s="13">
        <f t="shared" si="10"/>
        <v>1837367.506000001</v>
      </c>
    </row>
    <row r="58" spans="1:15" s="116" customFormat="1" x14ac:dyDescent="0.25">
      <c r="A58" s="70" t="s">
        <v>24</v>
      </c>
      <c r="B58" s="176" t="s">
        <v>120</v>
      </c>
      <c r="C58" s="13">
        <v>0</v>
      </c>
      <c r="D58" s="13">
        <v>636</v>
      </c>
      <c r="E58" s="45">
        <v>0</v>
      </c>
      <c r="F58" s="45">
        <v>0</v>
      </c>
      <c r="G58" s="13">
        <v>47139.840000000011</v>
      </c>
      <c r="H58" s="13">
        <f t="shared" si="10"/>
        <v>47775.840000000011</v>
      </c>
    </row>
    <row r="59" spans="1:15" s="116" customFormat="1" x14ac:dyDescent="0.25">
      <c r="A59" s="70"/>
      <c r="B59" s="176" t="s">
        <v>177</v>
      </c>
      <c r="C59" s="13">
        <v>23666.16</v>
      </c>
      <c r="D59" s="13">
        <v>2679878.1699999976</v>
      </c>
      <c r="E59" s="45">
        <v>0</v>
      </c>
      <c r="F59" s="45">
        <v>0</v>
      </c>
      <c r="G59" s="13">
        <v>0</v>
      </c>
      <c r="H59" s="13">
        <f t="shared" si="10"/>
        <v>2703544.3299999977</v>
      </c>
    </row>
    <row r="60" spans="1:15" s="116" customFormat="1" x14ac:dyDescent="0.25">
      <c r="A60" s="70" t="s">
        <v>25</v>
      </c>
      <c r="B60" s="176" t="s">
        <v>120</v>
      </c>
      <c r="C60" s="13">
        <v>0</v>
      </c>
      <c r="D60" s="13">
        <v>28420</v>
      </c>
      <c r="E60" s="45">
        <v>0</v>
      </c>
      <c r="F60" s="45">
        <v>0</v>
      </c>
      <c r="G60" s="13">
        <v>20874.48</v>
      </c>
      <c r="H60" s="13">
        <f t="shared" si="10"/>
        <v>49294.479999999996</v>
      </c>
    </row>
    <row r="61" spans="1:15" s="116" customFormat="1" x14ac:dyDescent="0.25">
      <c r="A61" s="70"/>
      <c r="B61" s="176" t="s">
        <v>177</v>
      </c>
      <c r="C61" s="13">
        <v>121786.21999999997</v>
      </c>
      <c r="D61" s="13">
        <v>3366208.7600000021</v>
      </c>
      <c r="E61" s="45">
        <v>0</v>
      </c>
      <c r="F61" s="45">
        <v>0</v>
      </c>
      <c r="G61" s="13">
        <v>0</v>
      </c>
      <c r="H61" s="13">
        <f t="shared" si="10"/>
        <v>3487994.9800000023</v>
      </c>
    </row>
    <row r="62" spans="1:15" s="116" customFormat="1" x14ac:dyDescent="0.25">
      <c r="A62" s="115">
        <v>2019</v>
      </c>
      <c r="B62" s="70"/>
      <c r="C62" s="11"/>
      <c r="D62" s="11"/>
      <c r="E62" s="45"/>
      <c r="F62" s="45"/>
      <c r="G62" s="45"/>
      <c r="H62" s="13" t="s">
        <v>22</v>
      </c>
      <c r="J62" s="175">
        <f t="shared" ref="J62:O63" si="11">SUM(C63,C65,C67,C69,C71,C73,C75,C77,C79,C81,C83,C85)</f>
        <v>0</v>
      </c>
      <c r="K62" s="175">
        <f t="shared" si="11"/>
        <v>69132.239999999991</v>
      </c>
      <c r="L62" s="175">
        <f t="shared" si="11"/>
        <v>0</v>
      </c>
      <c r="M62" s="175">
        <f t="shared" si="11"/>
        <v>0</v>
      </c>
      <c r="N62" s="175">
        <f t="shared" si="11"/>
        <v>335456.88</v>
      </c>
      <c r="O62" s="175">
        <f t="shared" si="11"/>
        <v>404589.12</v>
      </c>
    </row>
    <row r="63" spans="1:15" s="116" customFormat="1" x14ac:dyDescent="0.25">
      <c r="A63" s="70" t="s">
        <v>112</v>
      </c>
      <c r="B63" s="176" t="s">
        <v>120</v>
      </c>
      <c r="C63" s="13">
        <v>0</v>
      </c>
      <c r="D63" s="13">
        <v>9227</v>
      </c>
      <c r="E63" s="45">
        <v>0</v>
      </c>
      <c r="F63" s="45">
        <v>0</v>
      </c>
      <c r="G63" s="13">
        <v>11600.160000000002</v>
      </c>
      <c r="H63" s="13">
        <f t="shared" si="10"/>
        <v>20827.160000000003</v>
      </c>
      <c r="J63" s="175">
        <f t="shared" si="11"/>
        <v>794881.75000000012</v>
      </c>
      <c r="K63" s="175">
        <f t="shared" si="11"/>
        <v>46056739.150000013</v>
      </c>
      <c r="L63" s="175">
        <f t="shared" si="11"/>
        <v>0</v>
      </c>
      <c r="M63" s="175">
        <f t="shared" si="11"/>
        <v>0</v>
      </c>
      <c r="N63" s="175">
        <f t="shared" si="11"/>
        <v>0</v>
      </c>
      <c r="O63" s="175">
        <f t="shared" si="11"/>
        <v>46851620.900000013</v>
      </c>
    </row>
    <row r="64" spans="1:15" s="116" customFormat="1" x14ac:dyDescent="0.25">
      <c r="A64" s="70"/>
      <c r="B64" s="176" t="s">
        <v>177</v>
      </c>
      <c r="C64" s="13">
        <v>139444.89999999997</v>
      </c>
      <c r="D64" s="13">
        <v>6599019.6800000025</v>
      </c>
      <c r="E64" s="45">
        <v>0</v>
      </c>
      <c r="F64" s="45">
        <v>0</v>
      </c>
      <c r="G64" s="13">
        <v>0</v>
      </c>
      <c r="H64" s="13">
        <f t="shared" si="10"/>
        <v>6738464.5800000029</v>
      </c>
    </row>
    <row r="65" spans="1:8" s="116" customFormat="1" x14ac:dyDescent="0.25">
      <c r="A65" s="70" t="s">
        <v>113</v>
      </c>
      <c r="B65" s="176" t="s">
        <v>120</v>
      </c>
      <c r="C65" s="13">
        <v>0</v>
      </c>
      <c r="D65" s="13">
        <v>0</v>
      </c>
      <c r="E65" s="45">
        <v>0</v>
      </c>
      <c r="F65" s="45">
        <v>0</v>
      </c>
      <c r="G65" s="13">
        <v>13087.8</v>
      </c>
      <c r="H65" s="13">
        <f t="shared" si="10"/>
        <v>13087.8</v>
      </c>
    </row>
    <row r="66" spans="1:8" s="116" customFormat="1" x14ac:dyDescent="0.25">
      <c r="A66" s="70"/>
      <c r="B66" s="176" t="s">
        <v>177</v>
      </c>
      <c r="C66" s="13">
        <v>196517.40000000005</v>
      </c>
      <c r="D66" s="13">
        <v>3293925.4999999963</v>
      </c>
      <c r="E66" s="45">
        <v>0</v>
      </c>
      <c r="F66" s="45">
        <v>0</v>
      </c>
      <c r="G66" s="13">
        <v>0</v>
      </c>
      <c r="H66" s="13">
        <f t="shared" si="10"/>
        <v>3490442.8999999962</v>
      </c>
    </row>
    <row r="67" spans="1:8" s="116" customFormat="1" x14ac:dyDescent="0.25">
      <c r="A67" s="70" t="s">
        <v>114</v>
      </c>
      <c r="B67" s="176" t="s">
        <v>120</v>
      </c>
      <c r="C67" s="13">
        <v>0</v>
      </c>
      <c r="D67" s="13">
        <v>38053</v>
      </c>
      <c r="E67" s="45">
        <v>0</v>
      </c>
      <c r="F67" s="45">
        <v>0</v>
      </c>
      <c r="G67" s="13">
        <v>475.20000000000005</v>
      </c>
      <c r="H67" s="13">
        <f t="shared" si="10"/>
        <v>38528.199999999997</v>
      </c>
    </row>
    <row r="68" spans="1:8" s="116" customFormat="1" x14ac:dyDescent="0.25">
      <c r="A68" s="70"/>
      <c r="B68" s="176" t="s">
        <v>177</v>
      </c>
      <c r="C68" s="13">
        <v>83190.22</v>
      </c>
      <c r="D68" s="13">
        <v>3542294.83</v>
      </c>
      <c r="E68" s="45">
        <v>0</v>
      </c>
      <c r="F68" s="45">
        <v>0</v>
      </c>
      <c r="G68" s="13">
        <v>0</v>
      </c>
      <c r="H68" s="13">
        <f t="shared" si="10"/>
        <v>3625485.0500000003</v>
      </c>
    </row>
    <row r="69" spans="1:8" s="116" customFormat="1" x14ac:dyDescent="0.25">
      <c r="A69" s="70" t="s">
        <v>115</v>
      </c>
      <c r="B69" s="176" t="s">
        <v>120</v>
      </c>
      <c r="C69" s="13">
        <v>0</v>
      </c>
      <c r="D69" s="13">
        <v>492</v>
      </c>
      <c r="E69" s="45">
        <v>0</v>
      </c>
      <c r="F69" s="45">
        <v>0</v>
      </c>
      <c r="G69" s="13">
        <v>28605.720000000005</v>
      </c>
      <c r="H69" s="13">
        <f t="shared" si="10"/>
        <v>29097.720000000005</v>
      </c>
    </row>
    <row r="70" spans="1:8" s="116" customFormat="1" x14ac:dyDescent="0.25">
      <c r="A70" s="70"/>
      <c r="B70" s="176" t="s">
        <v>177</v>
      </c>
      <c r="C70" s="13">
        <v>27977.809999999998</v>
      </c>
      <c r="D70" s="13">
        <v>4039425.7700000051</v>
      </c>
      <c r="E70" s="45">
        <v>0</v>
      </c>
      <c r="F70" s="45">
        <v>0</v>
      </c>
      <c r="G70" s="13">
        <v>0</v>
      </c>
      <c r="H70" s="13">
        <f t="shared" si="10"/>
        <v>4067403.5800000052</v>
      </c>
    </row>
    <row r="71" spans="1:8" s="116" customFormat="1" x14ac:dyDescent="0.25">
      <c r="A71" s="70" t="s">
        <v>17</v>
      </c>
      <c r="B71" s="176" t="s">
        <v>120</v>
      </c>
      <c r="C71" s="13">
        <v>0</v>
      </c>
      <c r="D71" s="13">
        <v>7460</v>
      </c>
      <c r="E71" s="45">
        <v>0</v>
      </c>
      <c r="F71" s="45">
        <v>0</v>
      </c>
      <c r="G71" s="13">
        <v>54133.2</v>
      </c>
      <c r="H71" s="13">
        <f t="shared" si="10"/>
        <v>61593.2</v>
      </c>
    </row>
    <row r="72" spans="1:8" s="116" customFormat="1" x14ac:dyDescent="0.25">
      <c r="A72" s="70"/>
      <c r="B72" s="176" t="s">
        <v>177</v>
      </c>
      <c r="C72" s="13">
        <v>50103.670000000006</v>
      </c>
      <c r="D72" s="13">
        <v>3439424.2099999995</v>
      </c>
      <c r="E72" s="45">
        <v>0</v>
      </c>
      <c r="F72" s="45">
        <v>0</v>
      </c>
      <c r="G72" s="13">
        <v>0</v>
      </c>
      <c r="H72" s="13">
        <f t="shared" si="10"/>
        <v>3489527.8799999994</v>
      </c>
    </row>
    <row r="73" spans="1:8" s="116" customFormat="1" x14ac:dyDescent="0.25">
      <c r="A73" s="70" t="s">
        <v>18</v>
      </c>
      <c r="B73" s="176" t="s">
        <v>120</v>
      </c>
      <c r="C73" s="13">
        <v>0</v>
      </c>
      <c r="D73" s="13">
        <v>1810</v>
      </c>
      <c r="E73" s="45">
        <v>0</v>
      </c>
      <c r="F73" s="45">
        <v>0</v>
      </c>
      <c r="G73" s="13">
        <v>24165.24</v>
      </c>
      <c r="H73" s="13">
        <f t="shared" si="10"/>
        <v>25975.24</v>
      </c>
    </row>
    <row r="74" spans="1:8" s="116" customFormat="1" x14ac:dyDescent="0.25">
      <c r="A74" s="70"/>
      <c r="B74" s="176" t="s">
        <v>177</v>
      </c>
      <c r="C74" s="13">
        <v>47858.39</v>
      </c>
      <c r="D74" s="13">
        <v>1774504.1099999978</v>
      </c>
      <c r="E74" s="45">
        <v>0</v>
      </c>
      <c r="F74" s="45">
        <v>0</v>
      </c>
      <c r="G74" s="13">
        <v>0</v>
      </c>
      <c r="H74" s="13">
        <f t="shared" si="10"/>
        <v>1822362.4999999977</v>
      </c>
    </row>
    <row r="75" spans="1:8" s="116" customFormat="1" x14ac:dyDescent="0.25">
      <c r="A75" s="70" t="s">
        <v>19</v>
      </c>
      <c r="B75" s="176" t="s">
        <v>120</v>
      </c>
      <c r="C75" s="13">
        <v>0</v>
      </c>
      <c r="D75" s="13">
        <v>3100</v>
      </c>
      <c r="E75" s="45">
        <v>0</v>
      </c>
      <c r="F75" s="45">
        <v>0</v>
      </c>
      <c r="G75" s="13">
        <v>34048.080000000002</v>
      </c>
      <c r="H75" s="13">
        <f t="shared" si="10"/>
        <v>37148.080000000002</v>
      </c>
    </row>
    <row r="76" spans="1:8" s="116" customFormat="1" x14ac:dyDescent="0.25">
      <c r="A76" s="70"/>
      <c r="B76" s="176" t="s">
        <v>177</v>
      </c>
      <c r="C76" s="13">
        <v>19320.03</v>
      </c>
      <c r="D76" s="13">
        <v>4878757.0600000173</v>
      </c>
      <c r="E76" s="45">
        <v>0</v>
      </c>
      <c r="F76" s="45">
        <v>0</v>
      </c>
      <c r="G76" s="13">
        <v>0</v>
      </c>
      <c r="H76" s="13">
        <f t="shared" si="10"/>
        <v>4898077.0900000175</v>
      </c>
    </row>
    <row r="77" spans="1:8" s="116" customFormat="1" x14ac:dyDescent="0.25">
      <c r="A77" s="70" t="s">
        <v>20</v>
      </c>
      <c r="B77" s="176" t="s">
        <v>120</v>
      </c>
      <c r="C77" s="13">
        <v>0</v>
      </c>
      <c r="D77" s="13">
        <v>50</v>
      </c>
      <c r="E77" s="45">
        <v>0</v>
      </c>
      <c r="F77" s="45">
        <v>0</v>
      </c>
      <c r="G77" s="13">
        <v>52264.08</v>
      </c>
      <c r="H77" s="13">
        <f t="shared" si="10"/>
        <v>52314.080000000002</v>
      </c>
    </row>
    <row r="78" spans="1:8" s="116" customFormat="1" x14ac:dyDescent="0.25">
      <c r="A78" s="70"/>
      <c r="B78" s="176" t="s">
        <v>177</v>
      </c>
      <c r="C78" s="13">
        <v>10458.750000000002</v>
      </c>
      <c r="D78" s="13">
        <v>4473575.5200000023</v>
      </c>
      <c r="E78" s="45">
        <v>0</v>
      </c>
      <c r="F78" s="45">
        <v>0</v>
      </c>
      <c r="G78" s="13">
        <v>0</v>
      </c>
      <c r="H78" s="13">
        <f t="shared" si="10"/>
        <v>4484034.2700000023</v>
      </c>
    </row>
    <row r="79" spans="1:8" s="116" customFormat="1" x14ac:dyDescent="0.25">
      <c r="A79" s="70" t="s">
        <v>21</v>
      </c>
      <c r="B79" s="176" t="s">
        <v>120</v>
      </c>
      <c r="C79" s="13">
        <v>0</v>
      </c>
      <c r="D79" s="13">
        <v>60</v>
      </c>
      <c r="E79" s="45">
        <v>0</v>
      </c>
      <c r="F79" s="45">
        <v>0</v>
      </c>
      <c r="G79" s="13">
        <v>29911.200000000004</v>
      </c>
      <c r="H79" s="13">
        <f t="shared" si="10"/>
        <v>29971.200000000004</v>
      </c>
    </row>
    <row r="80" spans="1:8" s="116" customFormat="1" x14ac:dyDescent="0.25">
      <c r="A80" s="70"/>
      <c r="B80" s="176" t="s">
        <v>177</v>
      </c>
      <c r="C80" s="13">
        <v>31748.870000000003</v>
      </c>
      <c r="D80" s="13">
        <v>4349361.5900000036</v>
      </c>
      <c r="E80" s="45">
        <v>0</v>
      </c>
      <c r="F80" s="45">
        <v>0</v>
      </c>
      <c r="G80" s="13">
        <v>0</v>
      </c>
      <c r="H80" s="13">
        <f t="shared" si="10"/>
        <v>4381110.4600000037</v>
      </c>
    </row>
    <row r="81" spans="1:16" s="116" customFormat="1" x14ac:dyDescent="0.25">
      <c r="A81" s="70" t="s">
        <v>23</v>
      </c>
      <c r="B81" s="176" t="s">
        <v>120</v>
      </c>
      <c r="C81" s="13">
        <v>0</v>
      </c>
      <c r="D81" s="13">
        <v>5055.24</v>
      </c>
      <c r="E81" s="45">
        <v>0</v>
      </c>
      <c r="F81" s="45">
        <v>0</v>
      </c>
      <c r="G81" s="13">
        <v>37288.68</v>
      </c>
      <c r="H81" s="13">
        <f t="shared" si="10"/>
        <v>42343.92</v>
      </c>
    </row>
    <row r="82" spans="1:16" s="116" customFormat="1" x14ac:dyDescent="0.25">
      <c r="A82" s="70"/>
      <c r="B82" s="176" t="s">
        <v>177</v>
      </c>
      <c r="C82" s="13">
        <v>94435.330000000031</v>
      </c>
      <c r="D82" s="13">
        <v>3214053.4999999991</v>
      </c>
      <c r="E82" s="45">
        <v>0</v>
      </c>
      <c r="F82" s="45">
        <v>0</v>
      </c>
      <c r="G82" s="13">
        <v>0</v>
      </c>
      <c r="H82" s="13">
        <f t="shared" si="10"/>
        <v>3308488.8299999991</v>
      </c>
    </row>
    <row r="83" spans="1:16" s="116" customFormat="1" x14ac:dyDescent="0.25">
      <c r="A83" s="70" t="s">
        <v>24</v>
      </c>
      <c r="B83" s="176" t="s">
        <v>120</v>
      </c>
      <c r="C83" s="13">
        <v>0</v>
      </c>
      <c r="D83" s="13">
        <v>2185</v>
      </c>
      <c r="E83" s="45">
        <v>0</v>
      </c>
      <c r="F83" s="45">
        <v>0</v>
      </c>
      <c r="G83" s="13">
        <v>28783.920000000002</v>
      </c>
      <c r="H83" s="13">
        <f t="shared" si="10"/>
        <v>30968.920000000002</v>
      </c>
    </row>
    <row r="84" spans="1:16" s="116" customFormat="1" x14ac:dyDescent="0.25">
      <c r="A84" s="70"/>
      <c r="B84" s="176" t="s">
        <v>177</v>
      </c>
      <c r="C84" s="13">
        <v>57355.430000000015</v>
      </c>
      <c r="D84" s="13">
        <v>3464893.2099999925</v>
      </c>
      <c r="E84" s="45">
        <v>0</v>
      </c>
      <c r="F84" s="45">
        <v>0</v>
      </c>
      <c r="G84" s="13">
        <v>0</v>
      </c>
      <c r="H84" s="13">
        <f t="shared" si="10"/>
        <v>3522248.6399999927</v>
      </c>
    </row>
    <row r="85" spans="1:16" s="116" customFormat="1" x14ac:dyDescent="0.25">
      <c r="A85" s="70" t="s">
        <v>25</v>
      </c>
      <c r="B85" s="176" t="s">
        <v>120</v>
      </c>
      <c r="C85" s="13">
        <v>0</v>
      </c>
      <c r="D85" s="13">
        <v>1640</v>
      </c>
      <c r="E85" s="45">
        <v>0</v>
      </c>
      <c r="F85" s="45">
        <v>0</v>
      </c>
      <c r="G85" s="13">
        <v>21093.600000000002</v>
      </c>
      <c r="H85" s="13">
        <f t="shared" si="10"/>
        <v>22733.600000000002</v>
      </c>
    </row>
    <row r="86" spans="1:16" s="116" customFormat="1" x14ac:dyDescent="0.25">
      <c r="A86" s="70"/>
      <c r="B86" s="176" t="s">
        <v>177</v>
      </c>
      <c r="C86" s="13">
        <v>36470.949999999997</v>
      </c>
      <c r="D86" s="13">
        <v>2987504.1699999957</v>
      </c>
      <c r="E86" s="45">
        <v>0</v>
      </c>
      <c r="F86" s="45">
        <v>0</v>
      </c>
      <c r="G86" s="13">
        <v>0</v>
      </c>
      <c r="H86" s="13">
        <f t="shared" si="10"/>
        <v>3023975.1199999959</v>
      </c>
    </row>
    <row r="87" spans="1:16" s="116" customFormat="1" x14ac:dyDescent="0.25">
      <c r="A87" s="115">
        <v>2020</v>
      </c>
      <c r="B87" s="70"/>
      <c r="C87" s="11"/>
      <c r="D87" s="11"/>
      <c r="E87" s="45"/>
      <c r="F87" s="45"/>
      <c r="G87" s="45" t="s">
        <v>22</v>
      </c>
      <c r="H87" s="13" t="s">
        <v>22</v>
      </c>
      <c r="J87" s="175">
        <f t="shared" ref="J87:O88" si="12">SUM(C88,C90,C92,C94,C96,C98,C100,C102,C104,C106,C108,C110)</f>
        <v>150</v>
      </c>
      <c r="K87" s="175">
        <f t="shared" si="12"/>
        <v>21351</v>
      </c>
      <c r="L87" s="175">
        <f t="shared" si="12"/>
        <v>0</v>
      </c>
      <c r="M87" s="175">
        <f t="shared" si="12"/>
        <v>0</v>
      </c>
      <c r="N87" s="175">
        <f t="shared" si="12"/>
        <v>47980.68</v>
      </c>
      <c r="O87" s="175">
        <f t="shared" si="12"/>
        <v>69481.679999999993</v>
      </c>
    </row>
    <row r="88" spans="1:16" s="116" customFormat="1" x14ac:dyDescent="0.25">
      <c r="A88" s="70" t="s">
        <v>112</v>
      </c>
      <c r="B88" s="176" t="s">
        <v>120</v>
      </c>
      <c r="C88" s="13">
        <v>0</v>
      </c>
      <c r="D88" s="13"/>
      <c r="E88" s="45">
        <v>0</v>
      </c>
      <c r="F88" s="45">
        <v>0</v>
      </c>
      <c r="G88" s="13">
        <v>19532.04</v>
      </c>
      <c r="H88" s="13">
        <f t="shared" si="10"/>
        <v>19532.04</v>
      </c>
      <c r="J88" s="175">
        <f t="shared" si="12"/>
        <v>6030510.3299999991</v>
      </c>
      <c r="K88" s="175">
        <f t="shared" si="12"/>
        <v>43132304.639999993</v>
      </c>
      <c r="L88" s="175">
        <f t="shared" si="12"/>
        <v>0</v>
      </c>
      <c r="M88" s="175">
        <f t="shared" si="12"/>
        <v>0</v>
      </c>
      <c r="N88" s="175">
        <f t="shared" si="12"/>
        <v>0</v>
      </c>
      <c r="O88" s="175">
        <f t="shared" si="12"/>
        <v>49162814.969999991</v>
      </c>
      <c r="P88" s="116" t="b">
        <f>H88='[1]8_BOT_PC'!AM48</f>
        <v>1</v>
      </c>
    </row>
    <row r="89" spans="1:16" s="116" customFormat="1" x14ac:dyDescent="0.25">
      <c r="A89" s="70"/>
      <c r="B89" s="176" t="s">
        <v>177</v>
      </c>
      <c r="C89" s="13">
        <v>18194.100000000006</v>
      </c>
      <c r="D89" s="13">
        <v>4718972.0699999947</v>
      </c>
      <c r="E89" s="45">
        <v>0</v>
      </c>
      <c r="F89" s="45">
        <v>0</v>
      </c>
      <c r="G89" s="13">
        <v>0</v>
      </c>
      <c r="H89" s="13">
        <v>4737166.17</v>
      </c>
      <c r="P89" s="116" t="b">
        <f>H89='[1]8_BOT_PC'!AM49</f>
        <v>1</v>
      </c>
    </row>
    <row r="90" spans="1:16" s="116" customFormat="1" x14ac:dyDescent="0.25">
      <c r="A90" s="70" t="s">
        <v>113</v>
      </c>
      <c r="B90" s="176" t="s">
        <v>120</v>
      </c>
      <c r="C90" s="13">
        <v>0</v>
      </c>
      <c r="D90" s="13">
        <v>6181</v>
      </c>
      <c r="E90" s="45">
        <v>0</v>
      </c>
      <c r="F90" s="45">
        <v>0</v>
      </c>
      <c r="G90" s="13">
        <v>11114.400000000001</v>
      </c>
      <c r="H90" s="13">
        <f t="shared" si="10"/>
        <v>17295.400000000001</v>
      </c>
      <c r="P90" s="116" t="b">
        <f>H90='[1]9_Trade_Reg'!AN24</f>
        <v>1</v>
      </c>
    </row>
    <row r="91" spans="1:16" s="116" customFormat="1" x14ac:dyDescent="0.25">
      <c r="A91" s="70"/>
      <c r="B91" s="176" t="s">
        <v>177</v>
      </c>
      <c r="C91" s="13">
        <v>37455.65</v>
      </c>
      <c r="D91" s="13">
        <v>3462318.590000005</v>
      </c>
      <c r="E91" s="45">
        <v>0</v>
      </c>
      <c r="F91" s="45">
        <v>0</v>
      </c>
      <c r="G91" s="13">
        <v>0</v>
      </c>
      <c r="H91" s="13">
        <f t="shared" si="10"/>
        <v>3499774.2400000049</v>
      </c>
      <c r="P91" s="116" t="b">
        <f>H91='[1]9_Trade_Reg'!AN25</f>
        <v>1</v>
      </c>
    </row>
    <row r="92" spans="1:16" s="116" customFormat="1" x14ac:dyDescent="0.25">
      <c r="A92" s="70" t="s">
        <v>114</v>
      </c>
      <c r="B92" s="176" t="s">
        <v>120</v>
      </c>
      <c r="C92" s="13">
        <v>0</v>
      </c>
      <c r="D92" s="13">
        <v>1558</v>
      </c>
      <c r="E92" s="45">
        <v>0</v>
      </c>
      <c r="F92" s="45">
        <v>0</v>
      </c>
      <c r="G92" s="13">
        <v>5364.4800000000005</v>
      </c>
      <c r="H92" s="13">
        <f>SUM(C92:G92)</f>
        <v>6922.4800000000005</v>
      </c>
      <c r="P92" s="116" t="b">
        <f>H92='[1]9_Trade_Reg'!AO24</f>
        <v>1</v>
      </c>
    </row>
    <row r="93" spans="1:16" s="116" customFormat="1" x14ac:dyDescent="0.25">
      <c r="A93" s="70"/>
      <c r="B93" s="176" t="s">
        <v>177</v>
      </c>
      <c r="C93" s="13">
        <v>25128.560000000005</v>
      </c>
      <c r="D93" s="13">
        <v>1283527.6999999993</v>
      </c>
      <c r="E93" s="45">
        <v>0</v>
      </c>
      <c r="F93" s="45">
        <v>0</v>
      </c>
      <c r="G93" s="45">
        <v>0</v>
      </c>
      <c r="H93" s="13">
        <f t="shared" si="10"/>
        <v>1308656.2599999993</v>
      </c>
      <c r="P93" s="116" t="b">
        <f>H93='[1]9_Trade_Reg'!AO25</f>
        <v>1</v>
      </c>
    </row>
    <row r="94" spans="1:16" s="116" customFormat="1" x14ac:dyDescent="0.25">
      <c r="A94" s="70" t="s">
        <v>115</v>
      </c>
      <c r="B94" s="176" t="s">
        <v>120</v>
      </c>
      <c r="C94" s="13">
        <v>0</v>
      </c>
      <c r="D94" s="13">
        <v>0</v>
      </c>
      <c r="E94" s="45">
        <v>0</v>
      </c>
      <c r="F94" s="45">
        <v>0</v>
      </c>
      <c r="G94" s="45">
        <v>0</v>
      </c>
      <c r="H94" s="13">
        <f t="shared" si="10"/>
        <v>0</v>
      </c>
      <c r="P94" s="116" t="b">
        <f>H94='[1]9_Trade_Reg'!AP24</f>
        <v>1</v>
      </c>
    </row>
    <row r="95" spans="1:16" s="116" customFormat="1" x14ac:dyDescent="0.25">
      <c r="A95" s="70"/>
      <c r="B95" s="176" t="s">
        <v>177</v>
      </c>
      <c r="C95" s="13">
        <v>39242.229999999996</v>
      </c>
      <c r="D95" s="13">
        <v>5627302.6500000153</v>
      </c>
      <c r="E95" s="45">
        <v>0</v>
      </c>
      <c r="F95" s="45">
        <v>0</v>
      </c>
      <c r="G95" s="45">
        <v>0</v>
      </c>
      <c r="H95" s="13">
        <v>5666544.8799999999</v>
      </c>
      <c r="P95" s="116" t="b">
        <f>H95='[1]9_Trade_Reg'!AP25</f>
        <v>1</v>
      </c>
    </row>
    <row r="96" spans="1:16" s="116" customFormat="1" x14ac:dyDescent="0.25">
      <c r="A96" s="70" t="s">
        <v>17</v>
      </c>
      <c r="B96" s="176" t="s">
        <v>120</v>
      </c>
      <c r="C96" s="13">
        <v>0</v>
      </c>
      <c r="D96" s="13">
        <v>0</v>
      </c>
      <c r="E96" s="45">
        <v>0</v>
      </c>
      <c r="F96" s="45">
        <v>0</v>
      </c>
      <c r="G96" s="45">
        <v>0</v>
      </c>
      <c r="H96" s="13">
        <f t="shared" si="10"/>
        <v>0</v>
      </c>
      <c r="P96" s="116" t="b">
        <f>H96='[1]9_Trade_Reg'!AQ24</f>
        <v>1</v>
      </c>
    </row>
    <row r="97" spans="1:16" s="116" customFormat="1" x14ac:dyDescent="0.25">
      <c r="A97" s="70"/>
      <c r="B97" s="176" t="s">
        <v>177</v>
      </c>
      <c r="C97" s="13">
        <v>0</v>
      </c>
      <c r="D97" s="13">
        <v>3927045.669999999</v>
      </c>
      <c r="E97" s="45">
        <v>0</v>
      </c>
      <c r="F97" s="45">
        <v>0</v>
      </c>
      <c r="G97" s="45">
        <v>0</v>
      </c>
      <c r="H97" s="13">
        <f t="shared" si="10"/>
        <v>3927045.669999999</v>
      </c>
      <c r="P97" s="116" t="b">
        <f>H97='[1]9_Trade_Reg'!AQ25</f>
        <v>1</v>
      </c>
    </row>
    <row r="98" spans="1:16" s="116" customFormat="1" x14ac:dyDescent="0.25">
      <c r="A98" s="70" t="s">
        <v>18</v>
      </c>
      <c r="B98" s="176" t="s">
        <v>120</v>
      </c>
      <c r="C98" s="13">
        <v>0</v>
      </c>
      <c r="D98" s="13">
        <v>11057</v>
      </c>
      <c r="E98" s="45">
        <v>0</v>
      </c>
      <c r="F98" s="45">
        <v>0</v>
      </c>
      <c r="G98" s="45">
        <v>0</v>
      </c>
      <c r="H98" s="13">
        <f t="shared" si="10"/>
        <v>11057</v>
      </c>
      <c r="P98" s="116" t="b">
        <f>H98='[1]9_Trade_Reg'!AR24</f>
        <v>1</v>
      </c>
    </row>
    <row r="99" spans="1:16" s="116" customFormat="1" x14ac:dyDescent="0.25">
      <c r="A99" s="70"/>
      <c r="B99" s="176" t="s">
        <v>177</v>
      </c>
      <c r="C99" s="13">
        <v>0</v>
      </c>
      <c r="D99" s="13">
        <v>4044685.2200000016</v>
      </c>
      <c r="E99" s="45">
        <v>0</v>
      </c>
      <c r="F99" s="45">
        <v>0</v>
      </c>
      <c r="G99" s="45">
        <v>0</v>
      </c>
      <c r="H99" s="13">
        <f t="shared" si="10"/>
        <v>4044685.2200000016</v>
      </c>
      <c r="P99" s="116" t="b">
        <f>H99='[1]9_Trade_Reg'!AR25</f>
        <v>1</v>
      </c>
    </row>
    <row r="100" spans="1:16" s="116" customFormat="1" x14ac:dyDescent="0.25">
      <c r="A100" s="70" t="s">
        <v>19</v>
      </c>
      <c r="B100" s="176" t="s">
        <v>120</v>
      </c>
      <c r="C100" s="11">
        <v>150</v>
      </c>
      <c r="D100" s="11">
        <v>0</v>
      </c>
      <c r="E100" s="45">
        <v>0</v>
      </c>
      <c r="F100" s="45">
        <v>0</v>
      </c>
      <c r="G100" s="45">
        <v>0</v>
      </c>
      <c r="H100" s="13">
        <f t="shared" si="10"/>
        <v>150</v>
      </c>
      <c r="P100" s="116" t="b">
        <f>H100='[1]9_Trade_Reg'!AS24</f>
        <v>1</v>
      </c>
    </row>
    <row r="101" spans="1:16" s="116" customFormat="1" x14ac:dyDescent="0.25">
      <c r="A101" s="70"/>
      <c r="B101" s="176" t="s">
        <v>177</v>
      </c>
      <c r="C101" s="11">
        <v>0</v>
      </c>
      <c r="D101" s="11">
        <v>3014909.4799999907</v>
      </c>
      <c r="E101" s="45">
        <v>0</v>
      </c>
      <c r="F101" s="45">
        <v>0</v>
      </c>
      <c r="G101" s="45">
        <v>0</v>
      </c>
      <c r="H101" s="13">
        <v>3014909.48</v>
      </c>
      <c r="P101" s="116" t="b">
        <f>H101='[1]9_Trade_Reg'!AS25</f>
        <v>1</v>
      </c>
    </row>
    <row r="102" spans="1:16" s="116" customFormat="1" x14ac:dyDescent="0.25">
      <c r="A102" s="70" t="s">
        <v>20</v>
      </c>
      <c r="B102" s="176" t="s">
        <v>120</v>
      </c>
      <c r="C102" s="11">
        <v>0</v>
      </c>
      <c r="D102" s="11">
        <v>0</v>
      </c>
      <c r="E102" s="45">
        <v>0</v>
      </c>
      <c r="F102" s="45">
        <v>0</v>
      </c>
      <c r="G102" s="45">
        <v>270.60000000000002</v>
      </c>
      <c r="H102" s="13">
        <f t="shared" si="10"/>
        <v>270.60000000000002</v>
      </c>
      <c r="P102" s="116" t="b">
        <f>H102='[1]9_Trade_Reg'!AT24</f>
        <v>1</v>
      </c>
    </row>
    <row r="103" spans="1:16" s="116" customFormat="1" x14ac:dyDescent="0.25">
      <c r="A103" s="70"/>
      <c r="B103" s="176" t="s">
        <v>177</v>
      </c>
      <c r="C103" s="11">
        <v>336414.52999999997</v>
      </c>
      <c r="D103" s="11">
        <v>4720650.13</v>
      </c>
      <c r="E103" s="45">
        <v>0</v>
      </c>
      <c r="F103" s="45">
        <v>0</v>
      </c>
      <c r="G103" s="45">
        <v>0</v>
      </c>
      <c r="H103" s="13">
        <f t="shared" ref="H103:H109" si="13">SUM(C103:G103)</f>
        <v>5057064.66</v>
      </c>
      <c r="P103" s="116" t="b">
        <f>H103='[1]9_Trade_Reg'!AT25</f>
        <v>1</v>
      </c>
    </row>
    <row r="104" spans="1:16" s="116" customFormat="1" x14ac:dyDescent="0.25">
      <c r="A104" s="70" t="s">
        <v>21</v>
      </c>
      <c r="B104" s="176" t="s">
        <v>120</v>
      </c>
      <c r="C104" s="11">
        <v>0</v>
      </c>
      <c r="D104" s="11">
        <v>0</v>
      </c>
      <c r="E104" s="45">
        <v>0</v>
      </c>
      <c r="F104" s="45">
        <v>0</v>
      </c>
      <c r="G104" s="45">
        <v>4094.6400000000003</v>
      </c>
      <c r="H104" s="13">
        <f t="shared" si="13"/>
        <v>4094.6400000000003</v>
      </c>
      <c r="P104" s="116" t="b">
        <f>H104='[1]9_Trade_Reg'!AU24</f>
        <v>1</v>
      </c>
    </row>
    <row r="105" spans="1:16" s="116" customFormat="1" x14ac:dyDescent="0.25">
      <c r="A105" s="70"/>
      <c r="B105" s="176" t="s">
        <v>177</v>
      </c>
      <c r="C105" s="11">
        <v>0</v>
      </c>
      <c r="D105" s="11">
        <v>3951220.899999998</v>
      </c>
      <c r="E105" s="45">
        <v>0</v>
      </c>
      <c r="F105" s="45">
        <v>0</v>
      </c>
      <c r="G105" s="45">
        <v>0</v>
      </c>
      <c r="H105" s="13">
        <f t="shared" si="13"/>
        <v>3951220.899999998</v>
      </c>
      <c r="P105" s="116" t="b">
        <f>H105='[1]9_Trade_Reg'!AU25</f>
        <v>1</v>
      </c>
    </row>
    <row r="106" spans="1:16" s="116" customFormat="1" x14ac:dyDescent="0.25">
      <c r="A106" s="70" t="s">
        <v>23</v>
      </c>
      <c r="B106" s="176" t="s">
        <v>120</v>
      </c>
      <c r="C106" s="11">
        <v>0</v>
      </c>
      <c r="D106" s="11">
        <v>600</v>
      </c>
      <c r="E106" s="45">
        <v>0</v>
      </c>
      <c r="F106" s="45">
        <v>0</v>
      </c>
      <c r="G106" s="13">
        <v>5986.2</v>
      </c>
      <c r="H106" s="13">
        <f t="shared" si="13"/>
        <v>6586.2</v>
      </c>
      <c r="P106" s="116" t="b">
        <f>H106='[1]9_Trade_Reg'!AV24</f>
        <v>1</v>
      </c>
    </row>
    <row r="107" spans="1:16" s="116" customFormat="1" x14ac:dyDescent="0.25">
      <c r="A107" s="70"/>
      <c r="B107" s="176" t="s">
        <v>177</v>
      </c>
      <c r="C107" s="11">
        <v>410.42</v>
      </c>
      <c r="D107" s="11">
        <v>3630354.1499999994</v>
      </c>
      <c r="E107" s="45">
        <v>0</v>
      </c>
      <c r="F107" s="45">
        <v>0</v>
      </c>
      <c r="G107" s="45">
        <v>0</v>
      </c>
      <c r="H107" s="13">
        <f t="shared" si="13"/>
        <v>3630764.5699999994</v>
      </c>
      <c r="P107" s="116" t="b">
        <f>H107='[1]9_Trade_Reg'!AV25</f>
        <v>1</v>
      </c>
    </row>
    <row r="108" spans="1:16" s="116" customFormat="1" x14ac:dyDescent="0.25">
      <c r="A108" s="70" t="s">
        <v>24</v>
      </c>
      <c r="B108" s="176" t="s">
        <v>120</v>
      </c>
      <c r="C108" s="11">
        <v>0</v>
      </c>
      <c r="D108" s="11">
        <v>0</v>
      </c>
      <c r="E108" s="45">
        <v>0</v>
      </c>
      <c r="F108" s="45">
        <v>0</v>
      </c>
      <c r="G108" s="45">
        <v>0</v>
      </c>
      <c r="H108" s="13">
        <f t="shared" si="13"/>
        <v>0</v>
      </c>
      <c r="P108" s="116" t="b">
        <f>H108='[1]9_Trade_Reg'!AW24</f>
        <v>1</v>
      </c>
    </row>
    <row r="109" spans="1:16" s="116" customFormat="1" x14ac:dyDescent="0.25">
      <c r="A109" s="70"/>
      <c r="B109" s="176" t="s">
        <v>177</v>
      </c>
      <c r="C109" s="11">
        <v>421510.48</v>
      </c>
      <c r="D109" s="11">
        <v>1023607.0600000015</v>
      </c>
      <c r="E109" s="45">
        <v>0</v>
      </c>
      <c r="F109" s="45">
        <v>0</v>
      </c>
      <c r="G109" s="45">
        <v>0</v>
      </c>
      <c r="H109" s="13">
        <f t="shared" si="13"/>
        <v>1445117.5400000014</v>
      </c>
      <c r="P109" s="116" t="b">
        <f>H109='[1]9_Trade_Reg'!AW25</f>
        <v>1</v>
      </c>
    </row>
    <row r="110" spans="1:16" s="116" customFormat="1" x14ac:dyDescent="0.25">
      <c r="A110" s="70" t="s">
        <v>25</v>
      </c>
      <c r="B110" s="176" t="s">
        <v>120</v>
      </c>
      <c r="C110" s="11">
        <v>0</v>
      </c>
      <c r="D110" s="11">
        <v>1955</v>
      </c>
      <c r="E110" s="45">
        <v>0</v>
      </c>
      <c r="F110" s="45">
        <v>0</v>
      </c>
      <c r="G110" s="13">
        <v>1618.32</v>
      </c>
      <c r="H110" s="13">
        <f>SUM(C110:G110)</f>
        <v>3573.3199999999997</v>
      </c>
      <c r="L110" s="13"/>
      <c r="P110" s="116" t="b">
        <f>H110='[1]9_Trade_Reg'!AX24</f>
        <v>1</v>
      </c>
    </row>
    <row r="111" spans="1:16" s="116" customFormat="1" x14ac:dyDescent="0.25">
      <c r="A111" s="70"/>
      <c r="B111" s="176" t="s">
        <v>177</v>
      </c>
      <c r="C111" s="11">
        <v>5152154.3599999994</v>
      </c>
      <c r="D111" s="11">
        <v>3727711.0199999888</v>
      </c>
      <c r="E111" s="45">
        <v>0</v>
      </c>
      <c r="F111" s="45">
        <v>0</v>
      </c>
      <c r="G111" s="45">
        <v>0</v>
      </c>
      <c r="H111" s="13">
        <f>SUM(C111:G111)</f>
        <v>8879865.3799999878</v>
      </c>
      <c r="L111" s="13"/>
      <c r="P111" s="116" t="b">
        <f>H111='[1]9_Trade_Reg'!AX25</f>
        <v>0</v>
      </c>
    </row>
    <row r="112" spans="1:16" s="116" customFormat="1" x14ac:dyDescent="0.25">
      <c r="A112" s="115">
        <v>2021</v>
      </c>
      <c r="B112" s="176"/>
      <c r="C112" s="11"/>
      <c r="D112" s="11"/>
      <c r="E112" s="45"/>
      <c r="F112" s="45"/>
      <c r="G112" s="45"/>
      <c r="H112" s="13"/>
      <c r="L112" s="13"/>
    </row>
    <row r="113" spans="1:12" s="116" customFormat="1" x14ac:dyDescent="0.25">
      <c r="A113" s="70" t="s">
        <v>112</v>
      </c>
      <c r="B113" s="176" t="s">
        <v>120</v>
      </c>
      <c r="C113" s="11">
        <v>0</v>
      </c>
      <c r="D113" s="11">
        <v>2530</v>
      </c>
      <c r="E113" s="45">
        <v>0</v>
      </c>
      <c r="F113" s="45">
        <v>0</v>
      </c>
      <c r="G113" s="13">
        <v>2654.52</v>
      </c>
      <c r="H113" s="13">
        <f>SUM(C113:G113)</f>
        <v>5184.5200000000004</v>
      </c>
      <c r="L113" s="13"/>
    </row>
    <row r="114" spans="1:12" s="116" customFormat="1" x14ac:dyDescent="0.25">
      <c r="A114" s="70"/>
      <c r="B114" s="176" t="s">
        <v>177</v>
      </c>
      <c r="C114" s="109">
        <v>3550.7799999999997</v>
      </c>
      <c r="D114" s="109">
        <v>2967792.8600000008</v>
      </c>
      <c r="E114" s="45">
        <v>0</v>
      </c>
      <c r="F114" s="45">
        <v>0</v>
      </c>
      <c r="G114" s="45">
        <v>0</v>
      </c>
      <c r="H114" s="13">
        <f t="shared" ref="H114:H161" si="14">SUM(C114:G114)</f>
        <v>2971343.6400000006</v>
      </c>
      <c r="L114" s="13"/>
    </row>
    <row r="115" spans="1:12" s="116" customFormat="1" x14ac:dyDescent="0.25">
      <c r="A115" s="70" t="s">
        <v>113</v>
      </c>
      <c r="B115" s="176" t="s">
        <v>120</v>
      </c>
      <c r="C115" s="11">
        <v>0</v>
      </c>
      <c r="D115" s="11">
        <v>550</v>
      </c>
      <c r="E115" s="45">
        <v>0</v>
      </c>
      <c r="F115" s="45">
        <v>0</v>
      </c>
      <c r="G115" s="13">
        <v>1320</v>
      </c>
      <c r="H115" s="13">
        <f t="shared" si="14"/>
        <v>1870</v>
      </c>
      <c r="L115" s="13"/>
    </row>
    <row r="116" spans="1:12" s="116" customFormat="1" x14ac:dyDescent="0.25">
      <c r="A116" s="70"/>
      <c r="B116" s="176" t="s">
        <v>177</v>
      </c>
      <c r="C116" s="109">
        <v>2812.3300000000013</v>
      </c>
      <c r="D116" s="109">
        <v>3302183.2599999956</v>
      </c>
      <c r="E116" s="45">
        <v>0</v>
      </c>
      <c r="F116" s="45">
        <v>0</v>
      </c>
      <c r="G116" s="45">
        <v>0</v>
      </c>
      <c r="H116" s="13">
        <f t="shared" si="14"/>
        <v>3304995.5899999957</v>
      </c>
      <c r="L116" s="13"/>
    </row>
    <row r="117" spans="1:12" s="116" customFormat="1" x14ac:dyDescent="0.25">
      <c r="A117" s="70" t="s">
        <v>114</v>
      </c>
      <c r="B117" s="176" t="s">
        <v>120</v>
      </c>
      <c r="C117" s="11">
        <v>0</v>
      </c>
      <c r="D117" s="11">
        <v>0</v>
      </c>
      <c r="E117" s="45">
        <v>0</v>
      </c>
      <c r="F117" s="45">
        <v>0</v>
      </c>
      <c r="G117" s="13">
        <v>2308.6800000000003</v>
      </c>
      <c r="H117" s="13">
        <f t="shared" si="14"/>
        <v>2308.6800000000003</v>
      </c>
      <c r="L117" s="13"/>
    </row>
    <row r="118" spans="1:12" s="116" customFormat="1" x14ac:dyDescent="0.25">
      <c r="A118" s="70"/>
      <c r="B118" s="176" t="s">
        <v>177</v>
      </c>
      <c r="C118" s="109">
        <v>2242.9700000000003</v>
      </c>
      <c r="D118" s="109">
        <v>2029914.7000000023</v>
      </c>
      <c r="E118" s="45">
        <v>0</v>
      </c>
      <c r="F118" s="45">
        <v>0</v>
      </c>
      <c r="G118" s="45">
        <v>0</v>
      </c>
      <c r="H118" s="13">
        <f t="shared" si="14"/>
        <v>2032157.6700000023</v>
      </c>
      <c r="L118" s="13"/>
    </row>
    <row r="119" spans="1:12" s="116" customFormat="1" x14ac:dyDescent="0.25">
      <c r="A119" s="70" t="s">
        <v>115</v>
      </c>
      <c r="B119" s="176" t="s">
        <v>120</v>
      </c>
      <c r="C119" s="45">
        <v>0</v>
      </c>
      <c r="D119" s="45">
        <v>0</v>
      </c>
      <c r="E119" s="45">
        <v>0</v>
      </c>
      <c r="F119" s="45">
        <v>0</v>
      </c>
      <c r="G119" s="13">
        <v>1094.28</v>
      </c>
      <c r="H119" s="13">
        <f t="shared" si="14"/>
        <v>1094.28</v>
      </c>
      <c r="L119" s="13"/>
    </row>
    <row r="120" spans="1:12" s="116" customFormat="1" x14ac:dyDescent="0.25">
      <c r="A120" s="70"/>
      <c r="B120" s="176" t="s">
        <v>177</v>
      </c>
      <c r="C120" s="11">
        <v>724.92</v>
      </c>
      <c r="D120" s="11">
        <v>5036371.3400000148</v>
      </c>
      <c r="E120" s="45">
        <v>0</v>
      </c>
      <c r="F120" s="45">
        <v>0</v>
      </c>
      <c r="G120" s="45">
        <v>0</v>
      </c>
      <c r="H120" s="13">
        <f t="shared" si="14"/>
        <v>5037096.2600000147</v>
      </c>
      <c r="L120" s="13"/>
    </row>
    <row r="121" spans="1:12" s="116" customFormat="1" x14ac:dyDescent="0.25">
      <c r="A121" s="70" t="s">
        <v>17</v>
      </c>
      <c r="B121" s="176" t="s">
        <v>120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13">
        <f t="shared" si="14"/>
        <v>0</v>
      </c>
      <c r="L121" s="13"/>
    </row>
    <row r="122" spans="1:12" s="116" customFormat="1" x14ac:dyDescent="0.25">
      <c r="A122" s="70"/>
      <c r="B122" s="176" t="s">
        <v>177</v>
      </c>
      <c r="C122" s="45">
        <v>0</v>
      </c>
      <c r="D122" s="11">
        <v>4961038.3499999978</v>
      </c>
      <c r="E122" s="45">
        <v>0</v>
      </c>
      <c r="F122" s="45">
        <v>0</v>
      </c>
      <c r="G122" s="45">
        <v>0</v>
      </c>
      <c r="H122" s="13">
        <f t="shared" si="14"/>
        <v>4961038.3499999978</v>
      </c>
      <c r="L122" s="13"/>
    </row>
    <row r="123" spans="1:12" s="116" customFormat="1" x14ac:dyDescent="0.25">
      <c r="A123" s="70" t="s">
        <v>18</v>
      </c>
      <c r="B123" s="176" t="s">
        <v>120</v>
      </c>
      <c r="C123" s="45">
        <v>0</v>
      </c>
      <c r="D123" s="45">
        <v>0</v>
      </c>
      <c r="E123" s="45">
        <v>0</v>
      </c>
      <c r="F123" s="45">
        <v>0</v>
      </c>
      <c r="G123" s="13">
        <v>1940.4</v>
      </c>
      <c r="H123" s="13">
        <f t="shared" si="14"/>
        <v>1940.4</v>
      </c>
      <c r="L123" s="13"/>
    </row>
    <row r="124" spans="1:12" s="116" customFormat="1" x14ac:dyDescent="0.25">
      <c r="A124" s="70"/>
      <c r="B124" s="176" t="s">
        <v>177</v>
      </c>
      <c r="C124" s="45">
        <v>0</v>
      </c>
      <c r="D124" s="11">
        <v>4023664.6900000083</v>
      </c>
      <c r="E124" s="45">
        <v>0</v>
      </c>
      <c r="F124" s="45">
        <v>0</v>
      </c>
      <c r="G124" s="45">
        <v>0</v>
      </c>
      <c r="H124" s="13">
        <f t="shared" si="14"/>
        <v>4023664.6900000083</v>
      </c>
      <c r="L124" s="13"/>
    </row>
    <row r="125" spans="1:12" s="116" customFormat="1" x14ac:dyDescent="0.25">
      <c r="A125" s="70" t="s">
        <v>19</v>
      </c>
      <c r="B125" s="176" t="s">
        <v>120</v>
      </c>
      <c r="C125" s="11"/>
      <c r="D125" s="11">
        <v>0</v>
      </c>
      <c r="E125" s="45">
        <v>0</v>
      </c>
      <c r="F125" s="45">
        <v>0</v>
      </c>
      <c r="G125" s="45">
        <v>1584</v>
      </c>
      <c r="H125" s="13">
        <f t="shared" si="14"/>
        <v>1584</v>
      </c>
      <c r="L125" s="13"/>
    </row>
    <row r="126" spans="1:12" s="116" customFormat="1" x14ac:dyDescent="0.25">
      <c r="A126" s="70"/>
      <c r="B126" s="176" t="s">
        <v>177</v>
      </c>
      <c r="C126" s="110"/>
      <c r="D126" s="110">
        <v>3144106.8600000008</v>
      </c>
      <c r="E126" s="45">
        <v>0</v>
      </c>
      <c r="F126" s="45">
        <v>0</v>
      </c>
      <c r="G126" s="45">
        <v>0</v>
      </c>
      <c r="H126" s="13">
        <f t="shared" si="14"/>
        <v>3144106.8600000008</v>
      </c>
      <c r="L126" s="13"/>
    </row>
    <row r="127" spans="1:12" s="116" customFormat="1" x14ac:dyDescent="0.25">
      <c r="A127" s="70" t="s">
        <v>20</v>
      </c>
      <c r="B127" s="176" t="s">
        <v>120</v>
      </c>
      <c r="C127" s="11"/>
      <c r="D127" s="110">
        <v>45431</v>
      </c>
      <c r="E127" s="45">
        <v>0</v>
      </c>
      <c r="F127" s="45">
        <v>0</v>
      </c>
      <c r="G127" s="45">
        <v>0</v>
      </c>
      <c r="H127" s="13">
        <f t="shared" si="14"/>
        <v>45431</v>
      </c>
      <c r="L127" s="13"/>
    </row>
    <row r="128" spans="1:12" s="116" customFormat="1" x14ac:dyDescent="0.25">
      <c r="A128" s="70"/>
      <c r="B128" s="176" t="s">
        <v>177</v>
      </c>
      <c r="C128" s="11"/>
      <c r="D128" s="11">
        <v>3078012.2600000082</v>
      </c>
      <c r="E128" s="45">
        <v>0</v>
      </c>
      <c r="F128" s="45">
        <v>0</v>
      </c>
      <c r="G128" s="45">
        <v>0</v>
      </c>
      <c r="H128" s="13">
        <f t="shared" si="14"/>
        <v>3078012.2600000082</v>
      </c>
      <c r="L128" s="13"/>
    </row>
    <row r="129" spans="1:12" s="116" customFormat="1" x14ac:dyDescent="0.25">
      <c r="A129" s="70" t="s">
        <v>21</v>
      </c>
      <c r="B129" s="176" t="s">
        <v>120</v>
      </c>
      <c r="C129" s="11"/>
      <c r="D129" s="110">
        <v>350050</v>
      </c>
      <c r="E129" s="45">
        <v>0</v>
      </c>
      <c r="F129" s="45">
        <v>0</v>
      </c>
      <c r="G129" s="45">
        <v>0</v>
      </c>
      <c r="H129" s="13">
        <f t="shared" si="14"/>
        <v>350050</v>
      </c>
      <c r="L129" s="13"/>
    </row>
    <row r="130" spans="1:12" s="116" customFormat="1" x14ac:dyDescent="0.25">
      <c r="A130" s="70"/>
      <c r="B130" s="176" t="s">
        <v>177</v>
      </c>
      <c r="C130" s="11">
        <v>570</v>
      </c>
      <c r="D130" s="11">
        <v>6830356.8600000134</v>
      </c>
      <c r="E130" s="45">
        <v>0</v>
      </c>
      <c r="F130" s="45">
        <v>0</v>
      </c>
      <c r="G130" s="45">
        <v>0</v>
      </c>
      <c r="H130" s="13">
        <f t="shared" si="14"/>
        <v>6830926.8600000134</v>
      </c>
      <c r="L130" s="13"/>
    </row>
    <row r="131" spans="1:12" s="116" customFormat="1" x14ac:dyDescent="0.25">
      <c r="A131" s="70" t="s">
        <v>23</v>
      </c>
      <c r="B131" s="176" t="s">
        <v>120</v>
      </c>
      <c r="C131" s="11"/>
      <c r="D131" s="11">
        <v>400</v>
      </c>
      <c r="E131" s="45">
        <v>0</v>
      </c>
      <c r="F131" s="45">
        <v>0</v>
      </c>
      <c r="G131" s="45">
        <v>0</v>
      </c>
      <c r="H131" s="13">
        <f t="shared" si="14"/>
        <v>400</v>
      </c>
      <c r="L131" s="13"/>
    </row>
    <row r="132" spans="1:12" s="116" customFormat="1" x14ac:dyDescent="0.25">
      <c r="A132" s="70"/>
      <c r="B132" s="176" t="s">
        <v>177</v>
      </c>
      <c r="C132" s="11">
        <v>4928593.4499999955</v>
      </c>
      <c r="D132" s="11">
        <v>160956.99</v>
      </c>
      <c r="E132" s="45">
        <v>0</v>
      </c>
      <c r="F132" s="45">
        <v>0</v>
      </c>
      <c r="G132" s="45">
        <v>0</v>
      </c>
      <c r="H132" s="13">
        <f t="shared" si="14"/>
        <v>5089550.4399999958</v>
      </c>
      <c r="L132" s="13"/>
    </row>
    <row r="133" spans="1:12" s="116" customFormat="1" x14ac:dyDescent="0.25">
      <c r="A133" s="70" t="s">
        <v>24</v>
      </c>
      <c r="B133" s="176" t="s">
        <v>120</v>
      </c>
      <c r="C133" s="11"/>
      <c r="D133" s="11">
        <v>530</v>
      </c>
      <c r="E133" s="45">
        <v>0</v>
      </c>
      <c r="F133" s="45">
        <v>0</v>
      </c>
      <c r="G133" s="45">
        <v>10499.28</v>
      </c>
      <c r="H133" s="13">
        <f t="shared" si="14"/>
        <v>11029.28</v>
      </c>
      <c r="L133" s="13"/>
    </row>
    <row r="134" spans="1:12" s="116" customFormat="1" x14ac:dyDescent="0.25">
      <c r="A134" s="70"/>
      <c r="B134" s="176" t="s">
        <v>177</v>
      </c>
      <c r="C134" s="11">
        <v>3344269.6199999964</v>
      </c>
      <c r="D134" s="11">
        <v>169930.69</v>
      </c>
      <c r="E134" s="45">
        <v>0</v>
      </c>
      <c r="F134" s="45">
        <v>0</v>
      </c>
      <c r="G134" s="45">
        <v>0</v>
      </c>
      <c r="H134" s="13">
        <f t="shared" si="14"/>
        <v>3514200.3099999963</v>
      </c>
      <c r="L134" s="13"/>
    </row>
    <row r="135" spans="1:12" s="116" customFormat="1" x14ac:dyDescent="0.25">
      <c r="A135" s="70" t="s">
        <v>25</v>
      </c>
      <c r="B135" s="176" t="s">
        <v>120</v>
      </c>
      <c r="C135" s="11"/>
      <c r="D135" s="11">
        <v>1500</v>
      </c>
      <c r="E135" s="45">
        <v>0</v>
      </c>
      <c r="F135" s="45">
        <v>0</v>
      </c>
      <c r="G135" s="45">
        <v>17479.439999999999</v>
      </c>
      <c r="H135" s="13">
        <f t="shared" si="14"/>
        <v>18979.439999999999</v>
      </c>
      <c r="L135" s="13"/>
    </row>
    <row r="136" spans="1:12" s="116" customFormat="1" x14ac:dyDescent="0.25">
      <c r="A136" s="70"/>
      <c r="B136" s="176" t="s">
        <v>177</v>
      </c>
      <c r="C136" s="11">
        <v>1362587.5400000003</v>
      </c>
      <c r="D136" s="11">
        <v>129146.95000000004</v>
      </c>
      <c r="E136" s="45">
        <v>0</v>
      </c>
      <c r="F136" s="45">
        <v>0</v>
      </c>
      <c r="G136" s="45">
        <v>0</v>
      </c>
      <c r="H136" s="13">
        <f t="shared" si="14"/>
        <v>1491734.4900000002</v>
      </c>
      <c r="L136" s="13"/>
    </row>
    <row r="137" spans="1:12" s="116" customFormat="1" x14ac:dyDescent="0.25">
      <c r="A137" s="89" t="s">
        <v>222</v>
      </c>
      <c r="B137" s="176"/>
      <c r="C137" s="11"/>
      <c r="D137" s="11"/>
      <c r="E137" s="45"/>
      <c r="F137" s="45"/>
      <c r="G137" s="45"/>
      <c r="H137" s="13"/>
      <c r="L137" s="13"/>
    </row>
    <row r="138" spans="1:12" s="116" customFormat="1" x14ac:dyDescent="0.25">
      <c r="A138" s="70" t="s">
        <v>13</v>
      </c>
      <c r="B138" s="176" t="s">
        <v>120</v>
      </c>
      <c r="C138" s="11"/>
      <c r="D138" s="11"/>
      <c r="E138" s="45"/>
      <c r="F138" s="45"/>
      <c r="G138" s="45"/>
      <c r="H138" s="13">
        <f t="shared" si="14"/>
        <v>0</v>
      </c>
      <c r="L138" s="13"/>
    </row>
    <row r="139" spans="1:12" s="116" customFormat="1" x14ac:dyDescent="0.25">
      <c r="A139" s="70"/>
      <c r="B139" s="176" t="s">
        <v>177</v>
      </c>
      <c r="C139" s="11">
        <v>1625363.0099999977</v>
      </c>
      <c r="D139" s="11">
        <v>38250</v>
      </c>
      <c r="E139" s="45"/>
      <c r="F139" s="45"/>
      <c r="G139" s="45"/>
      <c r="H139" s="13">
        <f t="shared" si="14"/>
        <v>1663613.0099999977</v>
      </c>
      <c r="L139" s="13"/>
    </row>
    <row r="140" spans="1:12" s="116" customFormat="1" x14ac:dyDescent="0.25">
      <c r="A140" s="70" t="s">
        <v>14</v>
      </c>
      <c r="B140" s="176" t="s">
        <v>120</v>
      </c>
      <c r="C140" s="11"/>
      <c r="D140" s="11"/>
      <c r="E140" s="45"/>
      <c r="F140" s="45"/>
      <c r="G140" s="45">
        <v>4088.0400000000004</v>
      </c>
      <c r="H140" s="13">
        <f t="shared" si="14"/>
        <v>4088.0400000000004</v>
      </c>
      <c r="L140" s="13"/>
    </row>
    <row r="141" spans="1:12" s="116" customFormat="1" x14ac:dyDescent="0.25">
      <c r="A141" s="70"/>
      <c r="B141" s="176" t="s">
        <v>177</v>
      </c>
      <c r="C141" s="84">
        <v>3053669.2699999972</v>
      </c>
      <c r="D141" s="84">
        <v>340760.837</v>
      </c>
      <c r="E141" s="45"/>
      <c r="F141" s="45"/>
      <c r="G141" s="45"/>
      <c r="H141" s="13">
        <f t="shared" si="14"/>
        <v>3394430.106999997</v>
      </c>
      <c r="L141" s="13"/>
    </row>
    <row r="142" spans="1:12" s="116" customFormat="1" x14ac:dyDescent="0.25">
      <c r="A142" s="70" t="s">
        <v>15</v>
      </c>
      <c r="B142" s="176" t="s">
        <v>120</v>
      </c>
      <c r="C142" s="84"/>
      <c r="D142" s="84"/>
      <c r="E142" s="45"/>
      <c r="F142" s="45"/>
      <c r="G142" s="45">
        <v>14282.4</v>
      </c>
      <c r="H142" s="13">
        <f t="shared" si="14"/>
        <v>14282.4</v>
      </c>
      <c r="L142" s="13"/>
    </row>
    <row r="143" spans="1:12" s="116" customFormat="1" x14ac:dyDescent="0.25">
      <c r="A143" s="70"/>
      <c r="B143" s="176" t="s">
        <v>177</v>
      </c>
      <c r="C143" s="84">
        <v>16208.84</v>
      </c>
      <c r="D143" s="84">
        <v>3300900.2799999961</v>
      </c>
      <c r="E143" s="45"/>
      <c r="F143" s="45"/>
      <c r="G143" s="45"/>
      <c r="H143" s="13">
        <f t="shared" si="14"/>
        <v>3317109.1199999959</v>
      </c>
      <c r="L143" s="13"/>
    </row>
    <row r="144" spans="1:12" s="116" customFormat="1" x14ac:dyDescent="0.25">
      <c r="A144" s="70" t="s">
        <v>16</v>
      </c>
      <c r="B144" s="176" t="s">
        <v>120</v>
      </c>
      <c r="C144" s="84"/>
      <c r="D144" s="84"/>
      <c r="E144" s="45"/>
      <c r="F144" s="45"/>
      <c r="G144" s="45">
        <v>2708.6400000000003</v>
      </c>
      <c r="H144" s="13">
        <f t="shared" si="14"/>
        <v>2708.6400000000003</v>
      </c>
      <c r="L144" s="13"/>
    </row>
    <row r="145" spans="1:12" s="116" customFormat="1" x14ac:dyDescent="0.25">
      <c r="A145" s="70"/>
      <c r="B145" s="176" t="s">
        <v>177</v>
      </c>
      <c r="C145" s="84"/>
      <c r="D145" s="84">
        <v>2999816.6099999985</v>
      </c>
      <c r="E145" s="45"/>
      <c r="F145" s="45"/>
      <c r="G145" s="45"/>
      <c r="H145" s="13">
        <f t="shared" si="14"/>
        <v>2999816.6099999985</v>
      </c>
      <c r="L145" s="13"/>
    </row>
    <row r="146" spans="1:12" s="116" customFormat="1" x14ac:dyDescent="0.25">
      <c r="A146" s="70" t="s">
        <v>17</v>
      </c>
      <c r="B146" s="176" t="s">
        <v>120</v>
      </c>
      <c r="C146" s="84"/>
      <c r="D146" s="84"/>
      <c r="E146" s="45"/>
      <c r="F146" s="45"/>
      <c r="G146" s="45">
        <v>7108.2000000000007</v>
      </c>
      <c r="H146" s="13">
        <f t="shared" si="14"/>
        <v>7108.2000000000007</v>
      </c>
      <c r="L146" s="13"/>
    </row>
    <row r="147" spans="1:12" s="116" customFormat="1" x14ac:dyDescent="0.25">
      <c r="A147" s="70"/>
      <c r="B147" s="176" t="s">
        <v>177</v>
      </c>
      <c r="C147" s="84"/>
      <c r="D147" s="84">
        <v>2958972.5399999996</v>
      </c>
      <c r="E147" s="45"/>
      <c r="F147" s="45"/>
      <c r="G147" s="45"/>
      <c r="H147" s="13">
        <f t="shared" si="14"/>
        <v>2958972.5399999996</v>
      </c>
      <c r="L147" s="13"/>
    </row>
    <row r="148" spans="1:12" s="116" customFormat="1" x14ac:dyDescent="0.25">
      <c r="A148" s="70" t="s">
        <v>18</v>
      </c>
      <c r="B148" s="176" t="s">
        <v>120</v>
      </c>
      <c r="C148" s="84"/>
      <c r="D148" s="84"/>
      <c r="E148" s="45"/>
      <c r="F148" s="45"/>
      <c r="G148" s="45">
        <v>3921.7200000000003</v>
      </c>
      <c r="H148" s="13">
        <f t="shared" si="14"/>
        <v>3921.7200000000003</v>
      </c>
      <c r="L148" s="13"/>
    </row>
    <row r="149" spans="1:12" s="116" customFormat="1" x14ac:dyDescent="0.25">
      <c r="A149" s="70"/>
      <c r="B149" s="176" t="s">
        <v>177</v>
      </c>
      <c r="C149" s="84"/>
      <c r="D149" s="84">
        <v>2272711.3700000006</v>
      </c>
      <c r="E149" s="45"/>
      <c r="F149" s="45"/>
      <c r="G149" s="45"/>
      <c r="H149" s="13">
        <f t="shared" si="14"/>
        <v>2272711.3700000006</v>
      </c>
      <c r="L149" s="13"/>
    </row>
    <row r="150" spans="1:12" s="116" customFormat="1" x14ac:dyDescent="0.25">
      <c r="A150" s="70" t="s">
        <v>19</v>
      </c>
      <c r="B150" s="176" t="s">
        <v>120</v>
      </c>
      <c r="C150" s="84"/>
      <c r="D150" s="84"/>
      <c r="E150" s="45"/>
      <c r="F150" s="45"/>
      <c r="G150" s="195">
        <v>4406.16</v>
      </c>
      <c r="H150" s="13">
        <f t="shared" si="14"/>
        <v>4406.16</v>
      </c>
      <c r="L150" s="13"/>
    </row>
    <row r="151" spans="1:12" s="116" customFormat="1" x14ac:dyDescent="0.25">
      <c r="A151" s="70"/>
      <c r="B151" s="176" t="s">
        <v>177</v>
      </c>
      <c r="C151" s="84"/>
      <c r="D151" s="84">
        <v>7649799.579999987</v>
      </c>
      <c r="E151" s="45"/>
      <c r="F151" s="45"/>
      <c r="G151" s="45"/>
      <c r="H151" s="13">
        <f t="shared" si="14"/>
        <v>7649799.579999987</v>
      </c>
      <c r="L151" s="13"/>
    </row>
    <row r="152" spans="1:12" s="116" customFormat="1" x14ac:dyDescent="0.25">
      <c r="A152" s="70" t="s">
        <v>20</v>
      </c>
      <c r="B152" s="176" t="s">
        <v>120</v>
      </c>
      <c r="C152" s="84">
        <v>500</v>
      </c>
      <c r="D152" s="84">
        <v>4913.16</v>
      </c>
      <c r="E152" s="45"/>
      <c r="F152" s="45"/>
      <c r="G152" s="195">
        <v>3668.2799999999997</v>
      </c>
      <c r="H152" s="13">
        <f t="shared" si="14"/>
        <v>9081.4399999999987</v>
      </c>
      <c r="L152" s="13"/>
    </row>
    <row r="153" spans="1:12" s="116" customFormat="1" x14ac:dyDescent="0.25">
      <c r="A153" s="70"/>
      <c r="B153" s="176" t="s">
        <v>177</v>
      </c>
      <c r="C153" s="84"/>
      <c r="D153" s="84">
        <v>7876072.5300000096</v>
      </c>
      <c r="E153" s="45"/>
      <c r="F153" s="45"/>
      <c r="G153" s="45"/>
      <c r="H153" s="13">
        <f t="shared" si="14"/>
        <v>7876072.5300000096</v>
      </c>
      <c r="L153" s="13"/>
    </row>
    <row r="154" spans="1:12" s="116" customFormat="1" x14ac:dyDescent="0.25">
      <c r="A154" s="70" t="s">
        <v>21</v>
      </c>
      <c r="B154" s="176" t="s">
        <v>120</v>
      </c>
      <c r="C154" s="84"/>
      <c r="D154" s="84"/>
      <c r="E154" s="45"/>
      <c r="F154" s="45"/>
      <c r="G154" s="195">
        <v>3079.5600000000004</v>
      </c>
      <c r="H154" s="13">
        <f t="shared" si="14"/>
        <v>3079.5600000000004</v>
      </c>
      <c r="L154" s="13"/>
    </row>
    <row r="155" spans="1:12" s="116" customFormat="1" x14ac:dyDescent="0.25">
      <c r="A155" s="70"/>
      <c r="B155" s="176" t="s">
        <v>177</v>
      </c>
      <c r="C155" s="84"/>
      <c r="D155" s="84">
        <v>2916168.0199999996</v>
      </c>
      <c r="E155" s="45"/>
      <c r="F155" s="45"/>
      <c r="G155" s="45"/>
      <c r="H155" s="13">
        <f t="shared" si="14"/>
        <v>2916168.0199999996</v>
      </c>
      <c r="L155" s="13"/>
    </row>
    <row r="156" spans="1:12" s="116" customFormat="1" x14ac:dyDescent="0.25">
      <c r="A156" s="70" t="s">
        <v>23</v>
      </c>
      <c r="B156" s="176" t="s">
        <v>120</v>
      </c>
      <c r="C156" s="84"/>
      <c r="D156" s="84"/>
      <c r="E156" s="45"/>
      <c r="F156" s="45"/>
      <c r="G156" s="45"/>
      <c r="H156" s="13">
        <f t="shared" si="14"/>
        <v>0</v>
      </c>
      <c r="L156" s="13"/>
    </row>
    <row r="157" spans="1:12" s="116" customFormat="1" x14ac:dyDescent="0.25">
      <c r="A157" s="70"/>
      <c r="B157" s="176" t="s">
        <v>177</v>
      </c>
      <c r="C157" s="84"/>
      <c r="D157" s="84">
        <v>3401472.4099999988</v>
      </c>
      <c r="E157" s="45"/>
      <c r="F157" s="45"/>
      <c r="G157" s="45"/>
      <c r="H157" s="13">
        <f t="shared" si="14"/>
        <v>3401472.4099999988</v>
      </c>
      <c r="L157" s="13"/>
    </row>
    <row r="158" spans="1:12" s="116" customFormat="1" x14ac:dyDescent="0.25">
      <c r="A158" s="70" t="s">
        <v>24</v>
      </c>
      <c r="B158" s="176" t="s">
        <v>120</v>
      </c>
      <c r="E158" s="45"/>
      <c r="F158" s="45"/>
      <c r="G158" s="45"/>
      <c r="H158" s="13">
        <f t="shared" si="14"/>
        <v>0</v>
      </c>
      <c r="L158" s="13"/>
    </row>
    <row r="159" spans="1:12" s="116" customFormat="1" x14ac:dyDescent="0.25">
      <c r="A159" s="70"/>
      <c r="B159" s="176" t="s">
        <v>177</v>
      </c>
      <c r="C159" s="84">
        <v>11359.479999999996</v>
      </c>
      <c r="D159" s="84">
        <v>6387647.2199999969</v>
      </c>
      <c r="E159" s="45"/>
      <c r="F159" s="45"/>
      <c r="G159" s="45"/>
      <c r="H159" s="13">
        <f t="shared" si="14"/>
        <v>6399006.6999999974</v>
      </c>
      <c r="L159" s="13"/>
    </row>
    <row r="160" spans="1:12" s="116" customFormat="1" x14ac:dyDescent="0.25">
      <c r="A160" s="70" t="s">
        <v>25</v>
      </c>
      <c r="B160" s="176" t="s">
        <v>120</v>
      </c>
      <c r="C160" s="84"/>
      <c r="D160" s="84"/>
      <c r="E160" s="45"/>
      <c r="F160" s="45"/>
      <c r="G160" s="45"/>
      <c r="H160" s="13">
        <f t="shared" si="14"/>
        <v>0</v>
      </c>
      <c r="L160" s="13"/>
    </row>
    <row r="161" spans="1:12" s="116" customFormat="1" x14ac:dyDescent="0.25">
      <c r="A161" s="70"/>
      <c r="B161" s="176" t="s">
        <v>177</v>
      </c>
      <c r="C161" s="84"/>
      <c r="D161" s="84">
        <v>3757478.2499999981</v>
      </c>
      <c r="E161" s="45"/>
      <c r="F161" s="45"/>
      <c r="G161" s="45"/>
      <c r="H161" s="13">
        <f t="shared" si="14"/>
        <v>3757478.2499999981</v>
      </c>
      <c r="L161" s="13"/>
    </row>
    <row r="162" spans="1:12" s="116" customFormat="1" x14ac:dyDescent="0.25">
      <c r="A162" s="70"/>
      <c r="B162" s="176"/>
      <c r="C162" s="84"/>
      <c r="D162" s="84"/>
      <c r="E162" s="45"/>
      <c r="F162" s="45"/>
      <c r="G162" s="45"/>
      <c r="H162" s="84"/>
      <c r="L162" s="13"/>
    </row>
    <row r="163" spans="1:12" x14ac:dyDescent="0.25">
      <c r="A163" s="83" t="s">
        <v>26</v>
      </c>
      <c r="B163" s="244" t="s">
        <v>27</v>
      </c>
      <c r="C163" s="245"/>
      <c r="D163" s="245"/>
      <c r="E163" s="226"/>
    </row>
    <row r="164" spans="1:12" x14ac:dyDescent="0.25">
      <c r="B164" s="246" t="s">
        <v>28</v>
      </c>
      <c r="C164" s="245"/>
      <c r="D164" s="245"/>
      <c r="E164" s="245"/>
    </row>
    <row r="165" spans="1:12" x14ac:dyDescent="0.25">
      <c r="A165" s="116"/>
      <c r="B165" s="116" t="s">
        <v>216</v>
      </c>
      <c r="C165" s="116"/>
      <c r="D165" s="116"/>
      <c r="E165" s="116"/>
      <c r="F165" s="116"/>
      <c r="G165" s="116"/>
      <c r="H165" s="116"/>
    </row>
    <row r="166" spans="1:12" x14ac:dyDescent="0.25">
      <c r="A166" s="116"/>
      <c r="B166" s="116" t="s">
        <v>217</v>
      </c>
      <c r="C166" s="116"/>
      <c r="D166" s="116"/>
      <c r="E166" s="116"/>
      <c r="F166" s="116"/>
      <c r="G166" s="116"/>
      <c r="H166" s="116"/>
    </row>
  </sheetData>
  <mergeCells count="25">
    <mergeCell ref="A36:B36"/>
    <mergeCell ref="B163:E163"/>
    <mergeCell ref="B164:E16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0:A31"/>
    <mergeCell ref="A6:B6"/>
    <mergeCell ref="A7:B7"/>
    <mergeCell ref="A1:B1"/>
    <mergeCell ref="C1:H1"/>
    <mergeCell ref="A2:B2"/>
    <mergeCell ref="C2:H2"/>
    <mergeCell ref="A3:B5"/>
    <mergeCell ref="F3:H3"/>
    <mergeCell ref="F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5"/>
  <sheetViews>
    <sheetView zoomScale="70" zoomScaleNormal="70" workbookViewId="0">
      <pane xSplit="1" ySplit="5" topLeftCell="C18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ColWidth="9.28515625" defaultRowHeight="12.75" x14ac:dyDescent="0.2"/>
  <cols>
    <col min="1" max="1" width="9.7109375" style="7" customWidth="1"/>
    <col min="2" max="3" width="11" style="7" bestFit="1" customWidth="1"/>
    <col min="4" max="4" width="8.7109375" style="7" customWidth="1"/>
    <col min="5" max="5" width="10.5703125" style="7" customWidth="1"/>
    <col min="6" max="6" width="11" style="7" bestFit="1" customWidth="1"/>
    <col min="7" max="7" width="9" style="7" customWidth="1"/>
    <col min="8" max="8" width="10" style="7" bestFit="1" customWidth="1"/>
    <col min="9" max="9" width="10.7109375" style="7" customWidth="1"/>
    <col min="10" max="10" width="11" style="7" customWidth="1"/>
    <col min="11" max="11" width="12.42578125" style="7" customWidth="1"/>
    <col min="12" max="12" width="11" style="7" bestFit="1" customWidth="1"/>
    <col min="13" max="13" width="12" style="7" bestFit="1" customWidth="1"/>
    <col min="14" max="14" width="13.28515625" style="7" customWidth="1"/>
    <col min="15" max="15" width="12.28515625" style="7" customWidth="1"/>
    <col min="16" max="16" width="8.7109375" style="7" customWidth="1"/>
    <col min="17" max="17" width="12.42578125" style="7" customWidth="1"/>
    <col min="18" max="18" width="10.7109375" style="7" customWidth="1"/>
    <col min="19" max="19" width="15.7109375" style="7" customWidth="1"/>
    <col min="20" max="20" width="11.42578125" style="7" customWidth="1"/>
    <col min="21" max="21" width="11.140625" style="7" bestFit="1" customWidth="1"/>
    <col min="22" max="22" width="10.28515625" style="7" customWidth="1"/>
    <col min="23" max="23" width="9.7109375" style="7" bestFit="1" customWidth="1"/>
    <col min="24" max="24" width="12.85546875" style="7" bestFit="1" customWidth="1"/>
    <col min="25" max="25" width="12.42578125" style="7" bestFit="1" customWidth="1"/>
    <col min="26" max="16384" width="9.28515625" style="7"/>
  </cols>
  <sheetData>
    <row r="1" spans="1:25" s="19" customFormat="1" ht="16.5" customHeight="1" x14ac:dyDescent="0.3">
      <c r="A1" s="18" t="s">
        <v>29</v>
      </c>
      <c r="B1" s="223" t="s">
        <v>30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5" ht="16.5" customHeight="1" x14ac:dyDescent="0.3">
      <c r="A2" s="20"/>
      <c r="B2" s="21"/>
      <c r="C2" s="225" t="s">
        <v>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5" s="12" customFormat="1" ht="15.75" customHeight="1" x14ac:dyDescent="0.2">
      <c r="A3" s="22"/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23" t="s">
        <v>49</v>
      </c>
      <c r="U3" s="12" t="s">
        <v>50</v>
      </c>
      <c r="V3" s="12" t="s">
        <v>51</v>
      </c>
      <c r="W3" s="24" t="s">
        <v>52</v>
      </c>
    </row>
    <row r="4" spans="1:25" s="28" customFormat="1" ht="69" customHeight="1" x14ac:dyDescent="0.2">
      <c r="A4" s="227" t="s">
        <v>53</v>
      </c>
      <c r="B4" s="25" t="s">
        <v>54</v>
      </c>
      <c r="C4" s="25" t="s">
        <v>55</v>
      </c>
      <c r="D4" s="25" t="s">
        <v>56</v>
      </c>
      <c r="E4" s="25" t="s">
        <v>57</v>
      </c>
      <c r="F4" s="25" t="s">
        <v>58</v>
      </c>
      <c r="G4" s="25" t="s">
        <v>59</v>
      </c>
      <c r="H4" s="25" t="s">
        <v>60</v>
      </c>
      <c r="I4" s="25" t="s">
        <v>61</v>
      </c>
      <c r="J4" s="25" t="s">
        <v>62</v>
      </c>
      <c r="K4" s="25" t="s">
        <v>63</v>
      </c>
      <c r="L4" s="25" t="s">
        <v>64</v>
      </c>
      <c r="M4" s="25" t="s">
        <v>65</v>
      </c>
      <c r="N4" s="25" t="s">
        <v>66</v>
      </c>
      <c r="O4" s="25" t="s">
        <v>67</v>
      </c>
      <c r="P4" s="25" t="s">
        <v>68</v>
      </c>
      <c r="Q4" s="25" t="s">
        <v>69</v>
      </c>
      <c r="R4" s="25" t="s">
        <v>70</v>
      </c>
      <c r="S4" s="25" t="s">
        <v>71</v>
      </c>
      <c r="T4" s="26" t="s">
        <v>72</v>
      </c>
      <c r="U4" s="25" t="s">
        <v>73</v>
      </c>
      <c r="V4" s="25" t="s">
        <v>74</v>
      </c>
      <c r="W4" s="27" t="s">
        <v>75</v>
      </c>
      <c r="X4" s="24" t="s">
        <v>9</v>
      </c>
    </row>
    <row r="5" spans="1:25" s="29" customFormat="1" ht="21" customHeight="1" x14ac:dyDescent="0.2">
      <c r="A5" s="226"/>
      <c r="B5" s="29" t="s">
        <v>76</v>
      </c>
      <c r="C5" s="29" t="s">
        <v>77</v>
      </c>
      <c r="D5" s="29" t="s">
        <v>78</v>
      </c>
      <c r="E5" s="29" t="s">
        <v>79</v>
      </c>
      <c r="F5" s="29" t="s">
        <v>80</v>
      </c>
      <c r="G5" s="29" t="s">
        <v>81</v>
      </c>
      <c r="H5" s="29" t="s">
        <v>82</v>
      </c>
      <c r="I5" s="29" t="s">
        <v>83</v>
      </c>
      <c r="J5" s="29" t="s">
        <v>84</v>
      </c>
      <c r="K5" s="29" t="s">
        <v>85</v>
      </c>
      <c r="L5" s="29" t="s">
        <v>86</v>
      </c>
      <c r="M5" s="29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93</v>
      </c>
      <c r="T5" s="29" t="s">
        <v>94</v>
      </c>
      <c r="U5" s="29" t="s">
        <v>95</v>
      </c>
      <c r="V5" s="29" t="s">
        <v>96</v>
      </c>
      <c r="W5" s="29" t="s">
        <v>97</v>
      </c>
    </row>
    <row r="6" spans="1:25" s="29" customFormat="1" ht="15" customHeight="1" x14ac:dyDescent="0.2">
      <c r="A6" s="30" t="s">
        <v>6</v>
      </c>
    </row>
    <row r="7" spans="1:25" s="31" customFormat="1" x14ac:dyDescent="0.2">
      <c r="A7" s="30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3"/>
    </row>
    <row r="8" spans="1:25" s="31" customFormat="1" x14ac:dyDescent="0.2">
      <c r="A8" s="32">
        <v>2010</v>
      </c>
      <c r="B8" s="11">
        <v>1925247.539999997</v>
      </c>
      <c r="C8" s="11">
        <v>2510303.3899999973</v>
      </c>
      <c r="D8" s="11">
        <v>112194.24999999997</v>
      </c>
      <c r="E8" s="11">
        <v>3794770.28</v>
      </c>
      <c r="F8" s="11">
        <v>5364701.353000002</v>
      </c>
      <c r="G8" s="11">
        <v>1636534.2499999988</v>
      </c>
      <c r="H8" s="11">
        <v>633137.13999999932</v>
      </c>
      <c r="I8" s="11">
        <v>21234.01</v>
      </c>
      <c r="J8" s="11">
        <v>1366952.6800000018</v>
      </c>
      <c r="K8" s="11">
        <v>381422.23000000039</v>
      </c>
      <c r="L8" s="11">
        <v>854130.09999999881</v>
      </c>
      <c r="M8" s="11">
        <v>92400.569999999861</v>
      </c>
      <c r="N8" s="11">
        <v>165064.72000000003</v>
      </c>
      <c r="O8" s="11">
        <v>15759.859999999995</v>
      </c>
      <c r="P8" s="11">
        <v>1148055.4299999978</v>
      </c>
      <c r="Q8" s="11">
        <v>2489350.7099999981</v>
      </c>
      <c r="R8" s="11">
        <v>937423.10000000044</v>
      </c>
      <c r="S8" s="11">
        <v>322301.80000000005</v>
      </c>
      <c r="T8" s="11">
        <v>44</v>
      </c>
      <c r="U8" s="11">
        <v>450001.68000000063</v>
      </c>
      <c r="V8" s="11">
        <v>7142.46</v>
      </c>
      <c r="W8" s="11">
        <v>76741.98</v>
      </c>
      <c r="X8" s="11">
        <f>SUM(B8:W8)</f>
        <v>24304913.532999989</v>
      </c>
    </row>
    <row r="9" spans="1:25" s="31" customFormat="1" x14ac:dyDescent="0.2">
      <c r="A9" s="32">
        <v>2011</v>
      </c>
      <c r="B9" s="11">
        <v>1888875.8899999959</v>
      </c>
      <c r="C9" s="11">
        <v>2238476.0099999979</v>
      </c>
      <c r="D9" s="11">
        <v>131126.16</v>
      </c>
      <c r="E9" s="11">
        <v>3738901.8699999941</v>
      </c>
      <c r="F9" s="11">
        <v>5303569.5200000014</v>
      </c>
      <c r="G9" s="11">
        <v>1186370.2</v>
      </c>
      <c r="H9" s="11">
        <v>669777.74999999919</v>
      </c>
      <c r="I9" s="11">
        <v>32600.679999999978</v>
      </c>
      <c r="J9" s="11">
        <v>892277.2200000002</v>
      </c>
      <c r="K9" s="11">
        <v>812129.05000000075</v>
      </c>
      <c r="L9" s="11">
        <v>352546.52000000014</v>
      </c>
      <c r="M9" s="11">
        <v>64729.95</v>
      </c>
      <c r="N9" s="11">
        <v>295260.97000000015</v>
      </c>
      <c r="O9" s="11">
        <v>5163.4299999999994</v>
      </c>
      <c r="P9" s="11">
        <v>1688520.4899999993</v>
      </c>
      <c r="Q9" s="11">
        <v>5421854.5300000189</v>
      </c>
      <c r="R9" s="11">
        <v>731261.45999999926</v>
      </c>
      <c r="S9" s="11">
        <v>193890.28000000006</v>
      </c>
      <c r="T9" s="11">
        <v>947.27</v>
      </c>
      <c r="U9" s="11">
        <v>558177.85000000126</v>
      </c>
      <c r="V9" s="11">
        <v>0</v>
      </c>
      <c r="W9" s="11">
        <v>144019.41000000003</v>
      </c>
      <c r="X9" s="11">
        <f>SUM(B9:W9)</f>
        <v>26350476.510000009</v>
      </c>
    </row>
    <row r="10" spans="1:25" s="31" customFormat="1" x14ac:dyDescent="0.2">
      <c r="A10" s="32">
        <v>2012</v>
      </c>
      <c r="B10" s="11">
        <v>1508761.9399999997</v>
      </c>
      <c r="C10" s="11">
        <v>2171464.7599999998</v>
      </c>
      <c r="D10" s="11">
        <v>135560.53999999998</v>
      </c>
      <c r="E10" s="11">
        <v>3487759.6500000018</v>
      </c>
      <c r="F10" s="11">
        <v>4850306.9400000004</v>
      </c>
      <c r="G10" s="11">
        <v>1179649.0699999998</v>
      </c>
      <c r="H10" s="11">
        <v>386063.26</v>
      </c>
      <c r="I10" s="11">
        <v>18958.05</v>
      </c>
      <c r="J10" s="11">
        <v>952884.35999999987</v>
      </c>
      <c r="K10" s="11">
        <v>348173.02000000008</v>
      </c>
      <c r="L10" s="11">
        <v>393711.70000000024</v>
      </c>
      <c r="M10" s="11">
        <v>69899.740000000005</v>
      </c>
      <c r="N10" s="11">
        <v>138239.53999999995</v>
      </c>
      <c r="O10" s="11">
        <v>10297.789999999999</v>
      </c>
      <c r="P10" s="11">
        <v>793236.23</v>
      </c>
      <c r="Q10" s="11">
        <v>1964596.8199999998</v>
      </c>
      <c r="R10" s="11">
        <v>712279.81</v>
      </c>
      <c r="S10" s="11">
        <v>402444.65</v>
      </c>
      <c r="T10" s="11">
        <v>1652.73</v>
      </c>
      <c r="U10" s="11">
        <v>638220.12000000023</v>
      </c>
      <c r="V10" s="11">
        <v>1513.76</v>
      </c>
      <c r="W10" s="11">
        <v>62901.669999999991</v>
      </c>
      <c r="X10" s="11">
        <f>SUM(B10:W10)</f>
        <v>20228576.150000002</v>
      </c>
    </row>
    <row r="11" spans="1:25" s="31" customFormat="1" x14ac:dyDescent="0.2">
      <c r="A11" s="32">
        <v>2013</v>
      </c>
      <c r="B11" s="11">
        <v>1347341.7399999993</v>
      </c>
      <c r="C11" s="11">
        <v>1977551.3000000038</v>
      </c>
      <c r="D11" s="11">
        <v>116654.3</v>
      </c>
      <c r="E11" s="11">
        <v>3567205.0099999872</v>
      </c>
      <c r="F11" s="11">
        <v>4697824.9100000011</v>
      </c>
      <c r="G11" s="11">
        <v>991132.57999999553</v>
      </c>
      <c r="H11" s="11">
        <v>527908.03999999946</v>
      </c>
      <c r="I11" s="11">
        <v>21240.05</v>
      </c>
      <c r="J11" s="11">
        <v>988012.90000000049</v>
      </c>
      <c r="K11" s="11">
        <v>242789.53999999963</v>
      </c>
      <c r="L11" s="11">
        <v>391045.64000000007</v>
      </c>
      <c r="M11" s="11">
        <v>53229.000000000029</v>
      </c>
      <c r="N11" s="11">
        <v>294999.87000000052</v>
      </c>
      <c r="O11" s="11">
        <v>2251.8900000000003</v>
      </c>
      <c r="P11" s="11">
        <v>1028023.4300000021</v>
      </c>
      <c r="Q11" s="11">
        <v>2364318.4999999963</v>
      </c>
      <c r="R11" s="11">
        <v>2132155.0000000005</v>
      </c>
      <c r="S11" s="11">
        <v>79050.520000000019</v>
      </c>
      <c r="T11" s="11">
        <v>991.70999999999992</v>
      </c>
      <c r="U11" s="11">
        <v>471377.46000000025</v>
      </c>
      <c r="V11" s="11">
        <v>0</v>
      </c>
      <c r="W11" s="11">
        <v>135376.17000000004</v>
      </c>
      <c r="X11" s="11">
        <f>SUM(B11:W11)</f>
        <v>21430479.559999991</v>
      </c>
    </row>
    <row r="12" spans="1:25" x14ac:dyDescent="0.2">
      <c r="A12" s="33">
        <v>2014</v>
      </c>
      <c r="B12" s="13">
        <v>1299145.8700000001</v>
      </c>
      <c r="C12" s="13">
        <v>2115300.23</v>
      </c>
      <c r="D12" s="13">
        <v>117257.88</v>
      </c>
      <c r="E12" s="13">
        <v>3500116.4800000014</v>
      </c>
      <c r="F12" s="13">
        <v>6580705.2200000007</v>
      </c>
      <c r="G12" s="13">
        <v>879970.74999999988</v>
      </c>
      <c r="H12" s="13">
        <v>293595.03000000003</v>
      </c>
      <c r="I12" s="13">
        <v>20366.869999999995</v>
      </c>
      <c r="J12" s="13">
        <v>962976.97</v>
      </c>
      <c r="K12" s="13">
        <v>302439.16999999993</v>
      </c>
      <c r="L12" s="13">
        <v>475189.19999999995</v>
      </c>
      <c r="M12" s="13">
        <v>65218.010000000017</v>
      </c>
      <c r="N12" s="13">
        <v>325202.12999999995</v>
      </c>
      <c r="O12" s="13">
        <v>36640.969999999994</v>
      </c>
      <c r="P12" s="13">
        <v>995685.69000000018</v>
      </c>
      <c r="Q12" s="13">
        <v>4380269.1099999994</v>
      </c>
      <c r="R12" s="13">
        <v>1174757.54</v>
      </c>
      <c r="S12" s="13">
        <v>113326.37000000001</v>
      </c>
      <c r="T12" s="13">
        <v>2617.6</v>
      </c>
      <c r="U12" s="13">
        <v>721632.38000000024</v>
      </c>
      <c r="V12" s="13">
        <v>0</v>
      </c>
      <c r="W12" s="13">
        <v>198090.32</v>
      </c>
      <c r="X12" s="13">
        <v>24560503.790000003</v>
      </c>
    </row>
    <row r="13" spans="1:25" x14ac:dyDescent="0.2">
      <c r="A13" s="33">
        <v>2015</v>
      </c>
      <c r="B13" s="11">
        <v>1561002.2100000018</v>
      </c>
      <c r="C13" s="11">
        <v>2809155.2100000028</v>
      </c>
      <c r="D13" s="11">
        <v>156268.22999999998</v>
      </c>
      <c r="E13" s="11">
        <v>4420503.2179999873</v>
      </c>
      <c r="F13" s="11">
        <v>7104140.4700000035</v>
      </c>
      <c r="G13" s="11">
        <v>1024112.8950000022</v>
      </c>
      <c r="H13" s="11">
        <v>434076.63999999978</v>
      </c>
      <c r="I13" s="11">
        <v>33384.870000000003</v>
      </c>
      <c r="J13" s="11">
        <v>1102657.2500000016</v>
      </c>
      <c r="K13" s="11">
        <v>227137.01999999984</v>
      </c>
      <c r="L13" s="11">
        <v>762851.99999999988</v>
      </c>
      <c r="M13" s="11">
        <v>53422.829999999936</v>
      </c>
      <c r="N13" s="11">
        <v>375847.2199999998</v>
      </c>
      <c r="O13" s="11">
        <v>31378.380000000005</v>
      </c>
      <c r="P13" s="11">
        <v>1711292.0099999993</v>
      </c>
      <c r="Q13" s="11">
        <v>24001620.140000001</v>
      </c>
      <c r="R13" s="11">
        <v>2317883.3499999936</v>
      </c>
      <c r="S13" s="11">
        <v>210927.69000000006</v>
      </c>
      <c r="T13" s="11">
        <v>486.8</v>
      </c>
      <c r="U13" s="11">
        <v>555436.74999999919</v>
      </c>
      <c r="V13" s="11">
        <v>1014.9499999999999</v>
      </c>
      <c r="W13" s="11">
        <v>142040.33999999997</v>
      </c>
      <c r="X13" s="11">
        <f>SUM(B13:W13)</f>
        <v>49036640.47299999</v>
      </c>
    </row>
    <row r="14" spans="1:25" x14ac:dyDescent="0.2">
      <c r="A14" s="33">
        <v>2016</v>
      </c>
      <c r="B14" s="13">
        <v>1668894.8099999998</v>
      </c>
      <c r="C14" s="13">
        <v>2651884.6099999994</v>
      </c>
      <c r="D14" s="13">
        <v>122728.23999999999</v>
      </c>
      <c r="E14" s="13">
        <v>3439483.8500000006</v>
      </c>
      <c r="F14" s="13">
        <v>7041953.2599999988</v>
      </c>
      <c r="G14" s="13">
        <v>1068797.7400000002</v>
      </c>
      <c r="H14" s="13">
        <v>764049.5199999999</v>
      </c>
      <c r="I14" s="13">
        <v>43669.87</v>
      </c>
      <c r="J14" s="13">
        <v>1976754.2399999995</v>
      </c>
      <c r="K14" s="13">
        <v>226673.24</v>
      </c>
      <c r="L14" s="13">
        <v>734625.87999999989</v>
      </c>
      <c r="M14" s="13">
        <v>65286.950000000004</v>
      </c>
      <c r="N14" s="13">
        <v>685614.21000000008</v>
      </c>
      <c r="O14" s="13">
        <v>1011.1700000000001</v>
      </c>
      <c r="P14" s="13">
        <v>2467582.649999999</v>
      </c>
      <c r="Q14" s="13">
        <v>5084681.6000000006</v>
      </c>
      <c r="R14" s="13">
        <v>2141953.44</v>
      </c>
      <c r="S14" s="13">
        <v>537131.80999999994</v>
      </c>
      <c r="T14" s="13">
        <v>3786.36</v>
      </c>
      <c r="U14" s="13">
        <v>686258.30000000016</v>
      </c>
      <c r="V14" s="13">
        <v>950.36000000000013</v>
      </c>
      <c r="W14" s="13">
        <v>181757.94999999998</v>
      </c>
      <c r="X14" s="13">
        <v>31595530.059999999</v>
      </c>
    </row>
    <row r="15" spans="1:25" x14ac:dyDescent="0.2">
      <c r="A15" s="33">
        <v>2017</v>
      </c>
      <c r="B15" s="13">
        <v>1690765.56</v>
      </c>
      <c r="C15" s="13">
        <v>3263134.45</v>
      </c>
      <c r="D15" s="13">
        <v>127547.09</v>
      </c>
      <c r="E15" s="13">
        <v>3953324.3300000015</v>
      </c>
      <c r="F15" s="13">
        <v>7245480.8399999999</v>
      </c>
      <c r="G15" s="13">
        <v>1081140.0199999998</v>
      </c>
      <c r="H15" s="13">
        <v>953401.2899999998</v>
      </c>
      <c r="I15" s="13">
        <v>64307.279999999992</v>
      </c>
      <c r="J15" s="13">
        <v>1844704.6700000002</v>
      </c>
      <c r="K15" s="13">
        <v>325117.09999999998</v>
      </c>
      <c r="L15" s="13">
        <v>847799.77999999991</v>
      </c>
      <c r="M15" s="13">
        <v>136210.36000000002</v>
      </c>
      <c r="N15" s="13">
        <v>766297.65000000026</v>
      </c>
      <c r="O15" s="13">
        <v>12691.04</v>
      </c>
      <c r="P15" s="13">
        <v>3029017.6199999987</v>
      </c>
      <c r="Q15" s="13">
        <v>4037315.77</v>
      </c>
      <c r="R15" s="13">
        <v>3036421.91</v>
      </c>
      <c r="S15" s="13">
        <v>353322.01</v>
      </c>
      <c r="T15" s="13">
        <v>447.47</v>
      </c>
      <c r="U15" s="13">
        <v>1789431.4100000006</v>
      </c>
      <c r="V15" s="13">
        <v>808.56000000000006</v>
      </c>
      <c r="W15" s="13">
        <v>97033.750000000015</v>
      </c>
      <c r="X15" s="13">
        <v>34655719.960000008</v>
      </c>
    </row>
    <row r="16" spans="1:25" x14ac:dyDescent="0.2">
      <c r="A16" s="7">
        <v>2018</v>
      </c>
      <c r="B16" s="11">
        <f>SUM(B24:B35)</f>
        <v>1880861.3319999999</v>
      </c>
      <c r="C16" s="11">
        <f t="shared" ref="C16:X16" si="0">SUM(C24:C35)</f>
        <v>4134305.6429999992</v>
      </c>
      <c r="D16" s="11">
        <f t="shared" si="0"/>
        <v>88321.03</v>
      </c>
      <c r="E16" s="11">
        <f t="shared" si="0"/>
        <v>5679430.9100000001</v>
      </c>
      <c r="F16" s="11">
        <f t="shared" si="0"/>
        <v>7339132.0500000007</v>
      </c>
      <c r="G16" s="11">
        <f t="shared" si="0"/>
        <v>1392378.7699999998</v>
      </c>
      <c r="H16" s="11">
        <f t="shared" si="0"/>
        <v>552378.64</v>
      </c>
      <c r="I16" s="11">
        <f t="shared" si="0"/>
        <v>82396.94</v>
      </c>
      <c r="J16" s="11">
        <f t="shared" si="0"/>
        <v>2006516.13</v>
      </c>
      <c r="K16" s="11">
        <f t="shared" si="0"/>
        <v>457012.38999999996</v>
      </c>
      <c r="L16" s="11">
        <f t="shared" si="0"/>
        <v>894854.79999999981</v>
      </c>
      <c r="M16" s="11">
        <f t="shared" si="0"/>
        <v>120024.49000000002</v>
      </c>
      <c r="N16" s="11">
        <f t="shared" si="0"/>
        <v>667556.69000000006</v>
      </c>
      <c r="O16" s="11">
        <f t="shared" si="0"/>
        <v>27956.609999999997</v>
      </c>
      <c r="P16" s="11">
        <f t="shared" si="0"/>
        <v>1871727.1399999997</v>
      </c>
      <c r="Q16" s="11">
        <f t="shared" si="0"/>
        <v>2743936.5560000003</v>
      </c>
      <c r="R16" s="11">
        <f t="shared" si="0"/>
        <v>2220383.2009999994</v>
      </c>
      <c r="S16" s="11">
        <f t="shared" si="0"/>
        <v>342129.63999999996</v>
      </c>
      <c r="T16" s="11">
        <f t="shared" si="0"/>
        <v>1534.7299999999998</v>
      </c>
      <c r="U16" s="11">
        <f t="shared" si="0"/>
        <v>1370481.4999999998</v>
      </c>
      <c r="V16" s="11">
        <f t="shared" si="0"/>
        <v>16.37</v>
      </c>
      <c r="W16" s="11">
        <f t="shared" si="0"/>
        <v>144559.64000000001</v>
      </c>
      <c r="X16" s="11">
        <f t="shared" si="0"/>
        <v>34017895.202</v>
      </c>
      <c r="Y16" s="11"/>
    </row>
    <row r="17" spans="1:25" x14ac:dyDescent="0.2">
      <c r="A17" s="7">
        <v>2019</v>
      </c>
      <c r="B17" s="11">
        <f>+SUM(B37:B48)</f>
        <v>2516573.5499999998</v>
      </c>
      <c r="C17" s="11">
        <f t="shared" ref="C17:X17" si="1">+SUM(C37:C48)</f>
        <v>5427886.4000000013</v>
      </c>
      <c r="D17" s="11">
        <f t="shared" si="1"/>
        <v>182355.10000000003</v>
      </c>
      <c r="E17" s="11">
        <f t="shared" si="1"/>
        <v>6459307.1700000009</v>
      </c>
      <c r="F17" s="11">
        <f t="shared" si="1"/>
        <v>8157603.4899999993</v>
      </c>
      <c r="G17" s="11">
        <f t="shared" si="1"/>
        <v>1544162.3499999999</v>
      </c>
      <c r="H17" s="11">
        <f t="shared" si="1"/>
        <v>1097923.42</v>
      </c>
      <c r="I17" s="11">
        <f t="shared" si="1"/>
        <v>66621.569999999992</v>
      </c>
      <c r="J17" s="11">
        <f t="shared" si="1"/>
        <v>2335180.0999999996</v>
      </c>
      <c r="K17" s="11">
        <f t="shared" si="1"/>
        <v>445197.27999999997</v>
      </c>
      <c r="L17" s="11">
        <f t="shared" si="1"/>
        <v>1129488.5099999998</v>
      </c>
      <c r="M17" s="11">
        <f t="shared" si="1"/>
        <v>146032.39000000001</v>
      </c>
      <c r="N17" s="11">
        <f t="shared" si="1"/>
        <v>1740081.33</v>
      </c>
      <c r="O17" s="11">
        <f t="shared" si="1"/>
        <v>10168.709999999999</v>
      </c>
      <c r="P17" s="11">
        <f t="shared" si="1"/>
        <v>2920212.88</v>
      </c>
      <c r="Q17" s="11">
        <f t="shared" si="1"/>
        <v>6360807.0300000012</v>
      </c>
      <c r="R17" s="11">
        <f t="shared" si="1"/>
        <v>4005116.1300000004</v>
      </c>
      <c r="S17" s="11">
        <f t="shared" si="1"/>
        <v>160785.02999999997</v>
      </c>
      <c r="T17" s="11">
        <f t="shared" si="1"/>
        <v>1835</v>
      </c>
      <c r="U17" s="11">
        <f t="shared" si="1"/>
        <v>1960015.2799999998</v>
      </c>
      <c r="V17" s="11">
        <f t="shared" si="1"/>
        <v>196.13</v>
      </c>
      <c r="W17" s="11">
        <f t="shared" si="1"/>
        <v>184072.05</v>
      </c>
      <c r="X17" s="11">
        <f t="shared" si="1"/>
        <v>46851620.899999999</v>
      </c>
      <c r="Y17" s="11"/>
    </row>
    <row r="18" spans="1:25" x14ac:dyDescent="0.2">
      <c r="A18" s="9">
        <v>2020</v>
      </c>
      <c r="B18" s="11">
        <f>SUM(B50:B61)</f>
        <v>2512552.1500000004</v>
      </c>
      <c r="C18" s="11">
        <f t="shared" ref="C18:X18" si="2">SUM(C50:C61)</f>
        <v>5193431.87</v>
      </c>
      <c r="D18" s="11">
        <f t="shared" si="2"/>
        <v>146502.94999999998</v>
      </c>
      <c r="E18" s="11">
        <f t="shared" si="2"/>
        <v>6132819.4900000021</v>
      </c>
      <c r="F18" s="11">
        <f t="shared" si="2"/>
        <v>6575379.4800000004</v>
      </c>
      <c r="G18" s="11">
        <f t="shared" si="2"/>
        <v>2130292.5500000003</v>
      </c>
      <c r="H18" s="11">
        <f t="shared" si="2"/>
        <v>1380677.8300000015</v>
      </c>
      <c r="I18" s="11">
        <f t="shared" si="2"/>
        <v>43790.960000000006</v>
      </c>
      <c r="J18" s="11">
        <f t="shared" si="2"/>
        <v>2671923.58</v>
      </c>
      <c r="K18" s="11">
        <f t="shared" si="2"/>
        <v>739041.13</v>
      </c>
      <c r="L18" s="11">
        <f t="shared" si="2"/>
        <v>1055181.2399999998</v>
      </c>
      <c r="M18" s="11">
        <f t="shared" si="2"/>
        <v>159262.47</v>
      </c>
      <c r="N18" s="11">
        <f t="shared" si="2"/>
        <v>371488.93000000005</v>
      </c>
      <c r="O18" s="11">
        <f t="shared" si="2"/>
        <v>10737.39</v>
      </c>
      <c r="P18" s="11">
        <f t="shared" si="2"/>
        <v>1808266.65</v>
      </c>
      <c r="Q18" s="11">
        <f t="shared" si="2"/>
        <v>12725597.650000002</v>
      </c>
      <c r="R18" s="11">
        <f t="shared" si="2"/>
        <v>2474938.8099999991</v>
      </c>
      <c r="S18" s="11">
        <f t="shared" si="2"/>
        <v>2025619.5200000003</v>
      </c>
      <c r="T18" s="11">
        <f t="shared" si="2"/>
        <v>1300.97</v>
      </c>
      <c r="U18" s="11">
        <f t="shared" si="2"/>
        <v>932453.01</v>
      </c>
      <c r="V18" s="11">
        <f t="shared" si="2"/>
        <v>2173.3300000000004</v>
      </c>
      <c r="W18" s="11">
        <f t="shared" si="2"/>
        <v>69383.009999999995</v>
      </c>
      <c r="X18" s="11">
        <f t="shared" si="2"/>
        <v>49162814.970000006</v>
      </c>
      <c r="Y18" s="11"/>
    </row>
    <row r="19" spans="1:25" x14ac:dyDescent="0.2">
      <c r="A19" s="9">
        <v>2021</v>
      </c>
      <c r="B19" s="11">
        <f>SUM(B63:B74)</f>
        <v>3157637.72</v>
      </c>
      <c r="C19" s="11">
        <f t="shared" ref="C19:X19" si="3">SUM(C63:C74)</f>
        <v>4201112.1400000006</v>
      </c>
      <c r="D19" s="11">
        <f t="shared" si="3"/>
        <v>621832.69999999995</v>
      </c>
      <c r="E19" s="11">
        <f t="shared" si="3"/>
        <v>6962612.5199999977</v>
      </c>
      <c r="F19" s="11">
        <f t="shared" si="3"/>
        <v>7078000.4200000009</v>
      </c>
      <c r="G19" s="11">
        <f t="shared" si="3"/>
        <v>1509513.07</v>
      </c>
      <c r="H19" s="11">
        <f t="shared" si="3"/>
        <v>635805.16999999993</v>
      </c>
      <c r="I19" s="11">
        <f t="shared" si="3"/>
        <v>73763.300000000017</v>
      </c>
      <c r="J19" s="11">
        <f t="shared" si="3"/>
        <v>2304381.1500000004</v>
      </c>
      <c r="K19" s="11">
        <f t="shared" si="3"/>
        <v>747788.19</v>
      </c>
      <c r="L19" s="11">
        <f t="shared" si="3"/>
        <v>613952.39000000013</v>
      </c>
      <c r="M19" s="11">
        <f t="shared" si="3"/>
        <v>151754.14999999997</v>
      </c>
      <c r="N19" s="11">
        <f t="shared" si="3"/>
        <v>474325.96</v>
      </c>
      <c r="O19" s="11">
        <f t="shared" si="3"/>
        <v>7760.9900000000007</v>
      </c>
      <c r="P19" s="11">
        <f t="shared" si="3"/>
        <v>2288669.3399999989</v>
      </c>
      <c r="Q19" s="11">
        <f t="shared" si="3"/>
        <v>6328334.8600000003</v>
      </c>
      <c r="R19" s="11">
        <f t="shared" si="3"/>
        <v>2229950.7699999996</v>
      </c>
      <c r="S19" s="11">
        <f t="shared" si="3"/>
        <v>4276291.47</v>
      </c>
      <c r="T19" s="11">
        <f t="shared" si="3"/>
        <v>2962.9300000000003</v>
      </c>
      <c r="U19" s="11">
        <f t="shared" si="3"/>
        <v>1598605.8500000006</v>
      </c>
      <c r="V19" s="11">
        <f t="shared" si="3"/>
        <v>10279.77</v>
      </c>
      <c r="W19" s="11">
        <f t="shared" si="3"/>
        <v>203492.55999999997</v>
      </c>
      <c r="X19" s="11">
        <f t="shared" si="3"/>
        <v>45478827.420000002</v>
      </c>
      <c r="Y19" s="11"/>
    </row>
    <row r="20" spans="1:25" s="177" customFormat="1" x14ac:dyDescent="0.2">
      <c r="A20" s="182" t="s">
        <v>222</v>
      </c>
      <c r="B20" s="180">
        <f>SUM(B76:B87)</f>
        <v>3271905.9900000007</v>
      </c>
      <c r="C20" s="180">
        <f t="shared" ref="C20:X20" si="4">SUM(C76:C87)</f>
        <v>4368483.3500000015</v>
      </c>
      <c r="D20" s="180">
        <f t="shared" si="4"/>
        <v>690931.07000000007</v>
      </c>
      <c r="E20" s="180">
        <f t="shared" si="4"/>
        <v>5589081.7970000012</v>
      </c>
      <c r="F20" s="180">
        <f t="shared" si="4"/>
        <v>9478691.2300000004</v>
      </c>
      <c r="G20" s="180">
        <f t="shared" si="4"/>
        <v>2549248.9299999992</v>
      </c>
      <c r="H20" s="180">
        <f t="shared" si="4"/>
        <v>1015454.2199999999</v>
      </c>
      <c r="I20" s="180">
        <f t="shared" si="4"/>
        <v>86667.700000000012</v>
      </c>
      <c r="J20" s="180">
        <f t="shared" si="4"/>
        <v>3115521.1</v>
      </c>
      <c r="K20" s="180">
        <f t="shared" si="4"/>
        <v>940687.56999999972</v>
      </c>
      <c r="L20" s="180">
        <f t="shared" si="4"/>
        <v>658642.35000000009</v>
      </c>
      <c r="M20" s="180">
        <f t="shared" si="4"/>
        <v>145595.37</v>
      </c>
      <c r="N20" s="180">
        <f t="shared" si="4"/>
        <v>1147091.6499999999</v>
      </c>
      <c r="O20" s="180">
        <f t="shared" si="4"/>
        <v>12022.970000000001</v>
      </c>
      <c r="P20" s="180">
        <f t="shared" si="4"/>
        <v>3642377.2699999996</v>
      </c>
      <c r="Q20" s="180">
        <f t="shared" si="4"/>
        <v>7358421.2800000012</v>
      </c>
      <c r="R20" s="180">
        <f t="shared" si="4"/>
        <v>2941003.7100000004</v>
      </c>
      <c r="S20" s="180">
        <f t="shared" si="4"/>
        <v>317074.55000000005</v>
      </c>
      <c r="T20" s="180">
        <f t="shared" si="4"/>
        <v>7046.65</v>
      </c>
      <c r="U20" s="180">
        <f t="shared" si="4"/>
        <v>1034434.4</v>
      </c>
      <c r="V20" s="180">
        <f t="shared" si="4"/>
        <v>75.419999999999987</v>
      </c>
      <c r="W20" s="180">
        <f t="shared" si="4"/>
        <v>228968.14</v>
      </c>
      <c r="X20" s="180">
        <f t="shared" si="4"/>
        <v>48599426.717000008</v>
      </c>
      <c r="Y20" s="178"/>
    </row>
    <row r="21" spans="1:25" s="177" customFormat="1" x14ac:dyDescent="0.2">
      <c r="A21" s="182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78"/>
    </row>
    <row r="22" spans="1:25" x14ac:dyDescent="0.2">
      <c r="A22" s="10" t="s">
        <v>12</v>
      </c>
    </row>
    <row r="23" spans="1:25" x14ac:dyDescent="0.2">
      <c r="A23" s="12">
        <v>2018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x14ac:dyDescent="0.2">
      <c r="A24" s="7" t="s">
        <v>13</v>
      </c>
      <c r="B24" s="36">
        <v>161186.99999999994</v>
      </c>
      <c r="C24" s="36">
        <v>662626.48999999976</v>
      </c>
      <c r="D24" s="36">
        <v>41588.26</v>
      </c>
      <c r="E24" s="36">
        <v>809753.66999999923</v>
      </c>
      <c r="F24" s="36">
        <v>964010.08000000007</v>
      </c>
      <c r="G24" s="36">
        <v>213561.10999999996</v>
      </c>
      <c r="H24" s="36">
        <v>64916.099999999991</v>
      </c>
      <c r="I24" s="36">
        <v>4721.5200000000004</v>
      </c>
      <c r="J24" s="36">
        <v>249320.46</v>
      </c>
      <c r="K24" s="36">
        <v>101542.99</v>
      </c>
      <c r="L24" s="36">
        <v>77483.819999999949</v>
      </c>
      <c r="M24" s="36">
        <v>4564.880000000001</v>
      </c>
      <c r="N24" s="36">
        <v>76001.689999999988</v>
      </c>
      <c r="O24" s="36">
        <v>1000.3399999999999</v>
      </c>
      <c r="P24" s="36">
        <v>308495.00999999966</v>
      </c>
      <c r="Q24" s="36">
        <v>332527.13999999978</v>
      </c>
      <c r="R24" s="36">
        <v>204242.00999999995</v>
      </c>
      <c r="S24" s="36">
        <v>139350.04</v>
      </c>
      <c r="T24" s="36">
        <v>0</v>
      </c>
      <c r="U24" s="36">
        <v>168973.40999999995</v>
      </c>
      <c r="V24" s="36">
        <v>0</v>
      </c>
      <c r="W24" s="36">
        <v>8679.48</v>
      </c>
      <c r="X24" s="13">
        <f>SUM(B24:W24)</f>
        <v>4594545.4999999991</v>
      </c>
    </row>
    <row r="25" spans="1:25" x14ac:dyDescent="0.2">
      <c r="A25" s="7" t="s">
        <v>14</v>
      </c>
      <c r="B25" s="36">
        <v>46607.140000000007</v>
      </c>
      <c r="C25" s="36">
        <v>299069.17999999993</v>
      </c>
      <c r="D25" s="36">
        <v>4018.61</v>
      </c>
      <c r="E25" s="36">
        <v>378600.66999999987</v>
      </c>
      <c r="F25" s="36">
        <v>234218.60000000009</v>
      </c>
      <c r="G25" s="36">
        <v>136103.71999999986</v>
      </c>
      <c r="H25" s="36">
        <v>40526.960000000006</v>
      </c>
      <c r="I25" s="36">
        <v>0</v>
      </c>
      <c r="J25" s="36">
        <v>199426.09000000003</v>
      </c>
      <c r="K25" s="36">
        <v>48264.3</v>
      </c>
      <c r="L25" s="36">
        <v>27397.490000000005</v>
      </c>
      <c r="M25" s="36">
        <v>1224.7099999999998</v>
      </c>
      <c r="N25" s="36">
        <v>83449.09</v>
      </c>
      <c r="O25" s="36">
        <v>0</v>
      </c>
      <c r="P25" s="36">
        <v>175738.51999999996</v>
      </c>
      <c r="Q25" s="36">
        <v>117129.11999999994</v>
      </c>
      <c r="R25" s="36">
        <v>100364.75</v>
      </c>
      <c r="S25" s="36">
        <v>2233.5600000000004</v>
      </c>
      <c r="T25" s="36">
        <v>0</v>
      </c>
      <c r="U25" s="36">
        <v>116208.97000000003</v>
      </c>
      <c r="V25" s="36">
        <v>0</v>
      </c>
      <c r="W25" s="36">
        <v>1186</v>
      </c>
      <c r="X25" s="13">
        <f t="shared" ref="X25:X58" si="5">SUM(B25:W25)</f>
        <v>2011767.48</v>
      </c>
    </row>
    <row r="26" spans="1:25" x14ac:dyDescent="0.2">
      <c r="A26" s="7" t="s">
        <v>15</v>
      </c>
      <c r="B26" s="36">
        <v>310231.652</v>
      </c>
      <c r="C26" s="36">
        <v>351154.36000000016</v>
      </c>
      <c r="D26" s="36">
        <v>507.64</v>
      </c>
      <c r="E26" s="36">
        <v>360495.82000000007</v>
      </c>
      <c r="F26" s="36">
        <v>803605.29999999993</v>
      </c>
      <c r="G26" s="36">
        <v>237143.8</v>
      </c>
      <c r="H26" s="36">
        <v>58861.61</v>
      </c>
      <c r="I26" s="36">
        <v>48879.749999999985</v>
      </c>
      <c r="J26" s="36">
        <v>284044.61</v>
      </c>
      <c r="K26" s="36">
        <v>39827.050000000003</v>
      </c>
      <c r="L26" s="36">
        <v>105055.67000000004</v>
      </c>
      <c r="M26" s="36">
        <v>7696.6499999999987</v>
      </c>
      <c r="N26" s="36">
        <v>70113.150000000009</v>
      </c>
      <c r="O26" s="36">
        <v>372.19</v>
      </c>
      <c r="P26" s="36">
        <v>241834.49000000022</v>
      </c>
      <c r="Q26" s="36">
        <v>438372.44000000018</v>
      </c>
      <c r="R26" s="36">
        <v>227091.93099999989</v>
      </c>
      <c r="S26" s="36">
        <v>71218.839999999967</v>
      </c>
      <c r="T26" s="36">
        <v>0</v>
      </c>
      <c r="U26" s="36">
        <v>100766.09000000004</v>
      </c>
      <c r="V26" s="36">
        <v>0</v>
      </c>
      <c r="W26" s="36">
        <v>4263.67</v>
      </c>
      <c r="X26" s="13">
        <f t="shared" si="5"/>
        <v>3761536.7129999995</v>
      </c>
    </row>
    <row r="27" spans="1:25" x14ac:dyDescent="0.2">
      <c r="A27" s="7" t="s">
        <v>16</v>
      </c>
      <c r="B27" s="36">
        <v>103841.75000000006</v>
      </c>
      <c r="C27" s="36">
        <v>136180.09299999999</v>
      </c>
      <c r="D27" s="36">
        <v>258.09000000000003</v>
      </c>
      <c r="E27" s="36">
        <v>302481.99000000011</v>
      </c>
      <c r="F27" s="36">
        <v>606453.82999999996</v>
      </c>
      <c r="G27" s="36">
        <v>43779.540000000015</v>
      </c>
      <c r="H27" s="36">
        <v>22859.600000000013</v>
      </c>
      <c r="I27" s="36">
        <v>3293.1499999999996</v>
      </c>
      <c r="J27" s="36">
        <v>92307.199999999983</v>
      </c>
      <c r="K27" s="36">
        <v>70256.559999999954</v>
      </c>
      <c r="L27" s="36">
        <v>22447.839999999993</v>
      </c>
      <c r="M27" s="36">
        <v>10212.259999999998</v>
      </c>
      <c r="N27" s="36">
        <v>37864.439999999995</v>
      </c>
      <c r="O27" s="36">
        <v>6044.38</v>
      </c>
      <c r="P27" s="36">
        <v>124996.38</v>
      </c>
      <c r="Q27" s="36">
        <v>349703.56000000011</v>
      </c>
      <c r="R27" s="36">
        <v>189393.22999999995</v>
      </c>
      <c r="S27" s="36">
        <v>11290.170000000002</v>
      </c>
      <c r="T27" s="36">
        <v>202</v>
      </c>
      <c r="U27" s="36">
        <v>56935.130000000005</v>
      </c>
      <c r="V27" s="36">
        <v>0</v>
      </c>
      <c r="W27" s="36">
        <v>28398.06</v>
      </c>
      <c r="X27" s="13">
        <f t="shared" si="5"/>
        <v>2219199.253</v>
      </c>
    </row>
    <row r="28" spans="1:25" x14ac:dyDescent="0.2">
      <c r="A28" s="7" t="s">
        <v>17</v>
      </c>
      <c r="B28" s="36">
        <v>132836.42000000001</v>
      </c>
      <c r="C28" s="36">
        <v>370994.67999999993</v>
      </c>
      <c r="D28" s="36">
        <v>6314.81</v>
      </c>
      <c r="E28" s="36">
        <v>508169.55</v>
      </c>
      <c r="F28" s="36">
        <v>476449.15</v>
      </c>
      <c r="G28" s="36">
        <v>223193.87999999977</v>
      </c>
      <c r="H28" s="36">
        <v>59950.559999999976</v>
      </c>
      <c r="I28" s="36">
        <v>1618.0100000000002</v>
      </c>
      <c r="J28" s="36">
        <v>186691.57000000007</v>
      </c>
      <c r="K28" s="36">
        <v>23708.670000000009</v>
      </c>
      <c r="L28" s="36">
        <v>38680.580000000009</v>
      </c>
      <c r="M28" s="36">
        <v>9804.130000000001</v>
      </c>
      <c r="N28" s="36">
        <v>39287.590000000011</v>
      </c>
      <c r="O28" s="36">
        <v>627.29</v>
      </c>
      <c r="P28" s="36">
        <v>177711.1</v>
      </c>
      <c r="Q28" s="36">
        <v>203962.54000000012</v>
      </c>
      <c r="R28" s="36">
        <v>298444.90000000002</v>
      </c>
      <c r="S28" s="36">
        <v>13586.9</v>
      </c>
      <c r="T28" s="36">
        <v>0</v>
      </c>
      <c r="U28" s="36">
        <v>164380.73000000001</v>
      </c>
      <c r="V28" s="36">
        <v>16.37</v>
      </c>
      <c r="W28" s="36">
        <v>8871.68</v>
      </c>
      <c r="X28" s="13">
        <f t="shared" si="5"/>
        <v>2945301.11</v>
      </c>
    </row>
    <row r="29" spans="1:25" x14ac:dyDescent="0.2">
      <c r="A29" s="7" t="s">
        <v>18</v>
      </c>
      <c r="B29" s="36">
        <v>111653.26</v>
      </c>
      <c r="C29" s="36">
        <v>192540.43</v>
      </c>
      <c r="D29" s="36">
        <v>0</v>
      </c>
      <c r="E29" s="36">
        <v>464875.53999999992</v>
      </c>
      <c r="F29" s="36">
        <v>204835.17999999996</v>
      </c>
      <c r="G29" s="36">
        <v>80084.479999999967</v>
      </c>
      <c r="H29" s="36">
        <v>24334.21</v>
      </c>
      <c r="I29" s="36">
        <v>2115.2199999999998</v>
      </c>
      <c r="J29" s="36">
        <v>141784.64999999997</v>
      </c>
      <c r="K29" s="36">
        <v>16898.03</v>
      </c>
      <c r="L29" s="36">
        <v>160577.50999999998</v>
      </c>
      <c r="M29" s="36">
        <v>15637.870000000004</v>
      </c>
      <c r="N29" s="36">
        <v>58800.32999999998</v>
      </c>
      <c r="O29" s="36">
        <v>1127.33</v>
      </c>
      <c r="P29" s="36">
        <v>277948.02000000008</v>
      </c>
      <c r="Q29" s="36">
        <v>228237.05</v>
      </c>
      <c r="R29" s="36">
        <v>287788.53999999998</v>
      </c>
      <c r="S29" s="36">
        <v>19743.14</v>
      </c>
      <c r="T29" s="36">
        <v>0</v>
      </c>
      <c r="U29" s="36">
        <v>86024.279999999926</v>
      </c>
      <c r="V29" s="36">
        <v>0</v>
      </c>
      <c r="W29" s="36">
        <v>4349</v>
      </c>
      <c r="X29" s="13">
        <f t="shared" si="5"/>
        <v>2379354.0699999998</v>
      </c>
    </row>
    <row r="30" spans="1:25" x14ac:dyDescent="0.2">
      <c r="A30" s="7" t="s">
        <v>19</v>
      </c>
      <c r="B30" s="36">
        <v>157376.18000000002</v>
      </c>
      <c r="C30" s="36">
        <v>488172.2300000001</v>
      </c>
      <c r="D30" s="36">
        <v>4203.3999999999996</v>
      </c>
      <c r="E30" s="36">
        <v>594865.66000000085</v>
      </c>
      <c r="F30" s="36">
        <v>927628.38000000012</v>
      </c>
      <c r="G30" s="36">
        <v>104287.60999999997</v>
      </c>
      <c r="H30" s="36">
        <v>32168.94999999999</v>
      </c>
      <c r="I30" s="36">
        <v>2480.8799999999997</v>
      </c>
      <c r="J30" s="36">
        <v>79974.240000000005</v>
      </c>
      <c r="K30" s="36">
        <v>53819.979999999996</v>
      </c>
      <c r="L30" s="36">
        <v>41795.400000000016</v>
      </c>
      <c r="M30" s="36">
        <v>6576.74</v>
      </c>
      <c r="N30" s="36">
        <v>60804.72</v>
      </c>
      <c r="O30" s="36">
        <v>5989.2300000000005</v>
      </c>
      <c r="P30" s="36">
        <v>114989.87999999996</v>
      </c>
      <c r="Q30" s="36">
        <v>162927.49000000005</v>
      </c>
      <c r="R30" s="36">
        <v>161793.73000000001</v>
      </c>
      <c r="S30" s="36">
        <v>20187.599999999995</v>
      </c>
      <c r="T30" s="36">
        <v>313.02</v>
      </c>
      <c r="U30" s="36">
        <v>131399.59</v>
      </c>
      <c r="V30" s="36">
        <v>0</v>
      </c>
      <c r="W30" s="36">
        <v>19968.48</v>
      </c>
      <c r="X30" s="13">
        <f t="shared" si="5"/>
        <v>3171723.390000002</v>
      </c>
    </row>
    <row r="31" spans="1:25" x14ac:dyDescent="0.2">
      <c r="A31" s="7" t="s">
        <v>20</v>
      </c>
      <c r="B31" s="36">
        <v>119603.55</v>
      </c>
      <c r="C31" s="36">
        <v>170361.05000000008</v>
      </c>
      <c r="D31" s="36">
        <v>13350.14</v>
      </c>
      <c r="E31" s="36">
        <v>376785.38999999996</v>
      </c>
      <c r="F31" s="36">
        <v>640537.44999999995</v>
      </c>
      <c r="G31" s="36">
        <v>18996.630000000005</v>
      </c>
      <c r="H31" s="36">
        <v>21299.199999999997</v>
      </c>
      <c r="I31" s="36">
        <v>1275.46</v>
      </c>
      <c r="J31" s="36">
        <v>353095.72</v>
      </c>
      <c r="K31" s="36">
        <v>16779.640000000003</v>
      </c>
      <c r="L31" s="36">
        <v>27240.1</v>
      </c>
      <c r="M31" s="36">
        <v>5055.67</v>
      </c>
      <c r="N31" s="36">
        <v>17433.350000000002</v>
      </c>
      <c r="O31" s="36">
        <v>5599.4099999999989</v>
      </c>
      <c r="P31" s="36">
        <v>47672.210000000021</v>
      </c>
      <c r="Q31" s="36">
        <v>102145.18999999999</v>
      </c>
      <c r="R31" s="36">
        <v>201161.16999999995</v>
      </c>
      <c r="S31" s="36">
        <v>689.1099999999999</v>
      </c>
      <c r="T31" s="36">
        <v>193.44</v>
      </c>
      <c r="U31" s="36">
        <v>118279.59</v>
      </c>
      <c r="V31" s="36">
        <v>0</v>
      </c>
      <c r="W31" s="36">
        <v>33412.51</v>
      </c>
      <c r="X31" s="13">
        <f t="shared" si="5"/>
        <v>2290965.9799999991</v>
      </c>
    </row>
    <row r="32" spans="1:25" x14ac:dyDescent="0.2">
      <c r="A32" s="14" t="s">
        <v>21</v>
      </c>
      <c r="B32" s="36">
        <v>66084.73000000001</v>
      </c>
      <c r="C32" s="36">
        <v>391407.27999999997</v>
      </c>
      <c r="D32" s="36">
        <v>4800.5999999999995</v>
      </c>
      <c r="E32" s="36">
        <v>345921.12000000005</v>
      </c>
      <c r="F32" s="36">
        <v>768910.53</v>
      </c>
      <c r="G32" s="36">
        <v>78069.650000000038</v>
      </c>
      <c r="H32" s="36">
        <v>65861.770000000019</v>
      </c>
      <c r="I32" s="36">
        <v>6047.2900000000018</v>
      </c>
      <c r="J32" s="36">
        <v>131141.68</v>
      </c>
      <c r="K32" s="36">
        <v>23195.249999999996</v>
      </c>
      <c r="L32" s="36">
        <v>47228.669999999969</v>
      </c>
      <c r="M32" s="36">
        <v>36685.480000000003</v>
      </c>
      <c r="N32" s="36">
        <v>53065.39</v>
      </c>
      <c r="O32" s="36">
        <v>3431.1199999999994</v>
      </c>
      <c r="P32" s="36">
        <v>101567.65999999999</v>
      </c>
      <c r="Q32" s="36">
        <v>195396.77000000005</v>
      </c>
      <c r="R32" s="36">
        <v>141968.16999999998</v>
      </c>
      <c r="S32" s="36">
        <v>29779.51</v>
      </c>
      <c r="T32" s="36">
        <v>0</v>
      </c>
      <c r="U32" s="36">
        <v>105141.34999999998</v>
      </c>
      <c r="V32" s="36">
        <v>0</v>
      </c>
      <c r="W32" s="36">
        <v>18890.87</v>
      </c>
      <c r="X32" s="13">
        <f t="shared" si="5"/>
        <v>2614594.89</v>
      </c>
    </row>
    <row r="33" spans="1:24" x14ac:dyDescent="0.2">
      <c r="A33" s="14" t="s">
        <v>23</v>
      </c>
      <c r="B33" s="36">
        <v>157201.49000000002</v>
      </c>
      <c r="C33" s="36">
        <v>233692.63</v>
      </c>
      <c r="D33" s="36">
        <v>2635.55</v>
      </c>
      <c r="E33" s="36">
        <v>387420.5399999998</v>
      </c>
      <c r="F33" s="36">
        <v>195195.20000000004</v>
      </c>
      <c r="G33" s="36">
        <v>130826.24999999997</v>
      </c>
      <c r="H33" s="36">
        <v>68907.099999999991</v>
      </c>
      <c r="I33" s="36">
        <v>4770.9399999999996</v>
      </c>
      <c r="J33" s="36">
        <v>59492.670000000006</v>
      </c>
      <c r="K33" s="36">
        <v>12145.720000000001</v>
      </c>
      <c r="L33" s="36">
        <v>130548.55000000002</v>
      </c>
      <c r="M33" s="36">
        <v>9382.11</v>
      </c>
      <c r="N33" s="36">
        <v>56795.42</v>
      </c>
      <c r="O33" s="36">
        <v>1015.1</v>
      </c>
      <c r="P33" s="36">
        <v>65471.169999999984</v>
      </c>
      <c r="Q33" s="36">
        <v>140600.31600000002</v>
      </c>
      <c r="R33" s="36">
        <v>65738.94</v>
      </c>
      <c r="S33" s="36">
        <v>8370.49</v>
      </c>
      <c r="T33" s="36">
        <v>0</v>
      </c>
      <c r="U33" s="36">
        <v>106966.91000000003</v>
      </c>
      <c r="V33" s="36">
        <v>0</v>
      </c>
      <c r="W33" s="36">
        <v>190.41</v>
      </c>
      <c r="X33" s="13">
        <f t="shared" si="5"/>
        <v>1837367.5059999998</v>
      </c>
    </row>
    <row r="34" spans="1:24" x14ac:dyDescent="0.2">
      <c r="A34" s="14" t="s">
        <v>24</v>
      </c>
      <c r="B34" s="36">
        <v>154500.81</v>
      </c>
      <c r="C34" s="36">
        <v>315889.11999999994</v>
      </c>
      <c r="D34" s="36">
        <v>10246.950000000001</v>
      </c>
      <c r="E34" s="36">
        <v>522922.06999999989</v>
      </c>
      <c r="F34" s="36">
        <v>704893.02999999991</v>
      </c>
      <c r="G34" s="36">
        <v>63380.029999999984</v>
      </c>
      <c r="H34" s="36">
        <v>56074.950000000004</v>
      </c>
      <c r="I34" s="36">
        <v>1422.1200000000001</v>
      </c>
      <c r="J34" s="36">
        <v>67593.23</v>
      </c>
      <c r="K34" s="36">
        <v>15943.769999999997</v>
      </c>
      <c r="L34" s="36">
        <v>161278.61999999994</v>
      </c>
      <c r="M34" s="36">
        <v>4202.5599999999995</v>
      </c>
      <c r="N34" s="36">
        <v>90144.739999999976</v>
      </c>
      <c r="O34" s="36">
        <v>2417.06</v>
      </c>
      <c r="P34" s="36">
        <v>113354.12000000005</v>
      </c>
      <c r="Q34" s="36">
        <v>115389.04000000007</v>
      </c>
      <c r="R34" s="36">
        <v>207918.09999999998</v>
      </c>
      <c r="S34" s="36">
        <v>23019.649999999998</v>
      </c>
      <c r="T34" s="36">
        <v>684.18</v>
      </c>
      <c r="U34" s="36">
        <v>66960.490000000005</v>
      </c>
      <c r="V34" s="36">
        <v>0</v>
      </c>
      <c r="W34" s="36">
        <v>5309.69</v>
      </c>
      <c r="X34" s="13">
        <f t="shared" si="5"/>
        <v>2703544.33</v>
      </c>
    </row>
    <row r="35" spans="1:24" x14ac:dyDescent="0.2">
      <c r="A35" s="14" t="s">
        <v>25</v>
      </c>
      <c r="B35" s="36">
        <v>359737.35</v>
      </c>
      <c r="C35" s="36">
        <v>522218.09999999986</v>
      </c>
      <c r="D35" s="36">
        <v>396.98</v>
      </c>
      <c r="E35" s="36">
        <v>627138.89000000013</v>
      </c>
      <c r="F35" s="36">
        <v>812395.31999999983</v>
      </c>
      <c r="G35" s="36">
        <v>62952.069999999992</v>
      </c>
      <c r="H35" s="36">
        <v>36617.630000000005</v>
      </c>
      <c r="I35" s="36">
        <v>5772.6</v>
      </c>
      <c r="J35" s="36">
        <v>161644.01</v>
      </c>
      <c r="K35" s="36">
        <v>34630.429999999993</v>
      </c>
      <c r="L35" s="36">
        <v>55120.549999999996</v>
      </c>
      <c r="M35" s="36">
        <v>8981.43</v>
      </c>
      <c r="N35" s="36">
        <v>23796.78</v>
      </c>
      <c r="O35" s="36">
        <v>333.15999999999997</v>
      </c>
      <c r="P35" s="36">
        <v>121948.58000000003</v>
      </c>
      <c r="Q35" s="36">
        <v>357545.89999999997</v>
      </c>
      <c r="R35" s="36">
        <v>134477.72999999998</v>
      </c>
      <c r="S35" s="36">
        <v>2660.6299999999997</v>
      </c>
      <c r="T35" s="36">
        <v>142.09</v>
      </c>
      <c r="U35" s="36">
        <v>148444.95999999993</v>
      </c>
      <c r="V35" s="36">
        <v>0</v>
      </c>
      <c r="W35" s="36">
        <v>11039.789999999999</v>
      </c>
      <c r="X35" s="13">
        <f t="shared" si="5"/>
        <v>3487994.9799999991</v>
      </c>
    </row>
    <row r="36" spans="1:24" x14ac:dyDescent="0.2">
      <c r="A36" s="12">
        <v>2019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x14ac:dyDescent="0.2">
      <c r="A37" s="7" t="s">
        <v>13</v>
      </c>
      <c r="B37" s="36">
        <v>169294.99</v>
      </c>
      <c r="C37" s="36">
        <v>423710.72000000003</v>
      </c>
      <c r="D37" s="36">
        <v>9766.9399999999987</v>
      </c>
      <c r="E37" s="36">
        <v>593462.16999999958</v>
      </c>
      <c r="F37" s="36">
        <v>1179481.5100000002</v>
      </c>
      <c r="G37" s="36">
        <v>141528.34999999995</v>
      </c>
      <c r="H37" s="36">
        <v>63265.45</v>
      </c>
      <c r="I37" s="36">
        <v>3458.47</v>
      </c>
      <c r="J37" s="36">
        <v>438913.48999999993</v>
      </c>
      <c r="K37" s="36">
        <v>49551.81</v>
      </c>
      <c r="L37" s="36">
        <v>49819.809999999983</v>
      </c>
      <c r="M37" s="36">
        <v>8771.7999999999993</v>
      </c>
      <c r="N37" s="36">
        <v>160576.6</v>
      </c>
      <c r="O37" s="36">
        <v>193.86</v>
      </c>
      <c r="P37" s="36">
        <v>326164.22000000015</v>
      </c>
      <c r="Q37" s="36">
        <v>2023413.3000000012</v>
      </c>
      <c r="R37" s="36">
        <v>974257.79000000015</v>
      </c>
      <c r="S37" s="36">
        <v>10047.16</v>
      </c>
      <c r="T37" s="36">
        <v>0</v>
      </c>
      <c r="U37" s="36">
        <v>112591.88</v>
      </c>
      <c r="V37" s="36">
        <v>194.26</v>
      </c>
      <c r="W37" s="36">
        <v>0</v>
      </c>
      <c r="X37" s="13">
        <f t="shared" si="5"/>
        <v>6738464.580000001</v>
      </c>
    </row>
    <row r="38" spans="1:24" x14ac:dyDescent="0.2">
      <c r="A38" s="7" t="s">
        <v>14</v>
      </c>
      <c r="B38" s="36">
        <v>137595.47999999998</v>
      </c>
      <c r="C38" s="36">
        <v>556480.89000000013</v>
      </c>
      <c r="D38" s="36">
        <v>7717.4600000000009</v>
      </c>
      <c r="E38" s="36">
        <v>381569.66999999969</v>
      </c>
      <c r="F38" s="36">
        <v>172110.29</v>
      </c>
      <c r="G38" s="36">
        <v>203197.34000000005</v>
      </c>
      <c r="H38" s="36">
        <v>114090.38999999998</v>
      </c>
      <c r="I38" s="36">
        <v>808.32</v>
      </c>
      <c r="J38" s="36">
        <v>189756.55000000002</v>
      </c>
      <c r="K38" s="36">
        <v>28903.77</v>
      </c>
      <c r="L38" s="36">
        <v>30062.959999999995</v>
      </c>
      <c r="M38" s="36">
        <v>19010.79</v>
      </c>
      <c r="N38" s="36">
        <v>66348.69</v>
      </c>
      <c r="O38" s="36">
        <v>0</v>
      </c>
      <c r="P38" s="36">
        <v>430574.0199999999</v>
      </c>
      <c r="Q38" s="36">
        <v>639817.27999999968</v>
      </c>
      <c r="R38" s="36">
        <v>411079.1</v>
      </c>
      <c r="S38" s="36">
        <v>6374.8600000000006</v>
      </c>
      <c r="T38" s="36">
        <v>0</v>
      </c>
      <c r="U38" s="36">
        <v>57904.49</v>
      </c>
      <c r="V38" s="36">
        <v>0</v>
      </c>
      <c r="W38" s="36">
        <v>37040.549999999996</v>
      </c>
      <c r="X38" s="13">
        <f t="shared" si="5"/>
        <v>3490442.8999999994</v>
      </c>
    </row>
    <row r="39" spans="1:24" x14ac:dyDescent="0.2">
      <c r="A39" s="7" t="s">
        <v>15</v>
      </c>
      <c r="B39" s="36">
        <v>165270.63999999998</v>
      </c>
      <c r="C39" s="36">
        <v>608399.17000000004</v>
      </c>
      <c r="D39" s="36">
        <v>15641.890000000001</v>
      </c>
      <c r="E39" s="36">
        <v>463102.04999999993</v>
      </c>
      <c r="F39" s="36">
        <v>894569.14999999979</v>
      </c>
      <c r="G39" s="36">
        <v>75558.859999999971</v>
      </c>
      <c r="H39" s="36">
        <v>25907.720000000005</v>
      </c>
      <c r="I39" s="36">
        <v>4822.43</v>
      </c>
      <c r="J39" s="36">
        <v>190460.68000000002</v>
      </c>
      <c r="K39" s="36">
        <v>40871.409999999989</v>
      </c>
      <c r="L39" s="36">
        <v>218326.85000000003</v>
      </c>
      <c r="M39" s="36">
        <v>14929.599999999997</v>
      </c>
      <c r="N39" s="36">
        <v>44201.860000000008</v>
      </c>
      <c r="O39" s="36">
        <v>86.41</v>
      </c>
      <c r="P39" s="36">
        <v>204652.36999999991</v>
      </c>
      <c r="Q39" s="36">
        <v>267192.69999999995</v>
      </c>
      <c r="R39" s="36">
        <v>114735.73999999999</v>
      </c>
      <c r="S39" s="36">
        <v>11468.07</v>
      </c>
      <c r="T39" s="36">
        <v>0</v>
      </c>
      <c r="U39" s="36">
        <v>257256.92</v>
      </c>
      <c r="V39" s="36">
        <v>0</v>
      </c>
      <c r="W39" s="36">
        <v>8030.53</v>
      </c>
      <c r="X39" s="13">
        <f t="shared" si="5"/>
        <v>3625485.0500000007</v>
      </c>
    </row>
    <row r="40" spans="1:24" x14ac:dyDescent="0.2">
      <c r="A40" s="7" t="s">
        <v>16</v>
      </c>
      <c r="B40" s="36">
        <v>201735.05000000002</v>
      </c>
      <c r="C40" s="36">
        <v>315684.57000000007</v>
      </c>
      <c r="D40" s="36">
        <v>6817.07</v>
      </c>
      <c r="E40" s="36">
        <v>436050.75000000017</v>
      </c>
      <c r="F40" s="36">
        <v>676088.3</v>
      </c>
      <c r="G40" s="36">
        <v>141116.45000000007</v>
      </c>
      <c r="H40" s="36">
        <v>74987.729999999967</v>
      </c>
      <c r="I40" s="36">
        <v>813.03</v>
      </c>
      <c r="J40" s="36">
        <v>455297.29000000004</v>
      </c>
      <c r="K40" s="36">
        <v>30583.140000000003</v>
      </c>
      <c r="L40" s="36">
        <v>80675.260000000024</v>
      </c>
      <c r="M40" s="36">
        <v>2417.8200000000002</v>
      </c>
      <c r="N40" s="36">
        <v>79663.540000000008</v>
      </c>
      <c r="O40" s="36">
        <v>117.78999999999999</v>
      </c>
      <c r="P40" s="36">
        <v>202028.14000000007</v>
      </c>
      <c r="Q40" s="36">
        <v>312084.91999999993</v>
      </c>
      <c r="R40" s="36">
        <v>871584.85</v>
      </c>
      <c r="S40" s="36">
        <v>3282.1800000000003</v>
      </c>
      <c r="T40" s="36">
        <v>0</v>
      </c>
      <c r="U40" s="36">
        <v>176179.75000000006</v>
      </c>
      <c r="V40" s="36">
        <v>0</v>
      </c>
      <c r="W40" s="36">
        <v>195.95</v>
      </c>
      <c r="X40" s="13">
        <f t="shared" si="5"/>
        <v>4067403.580000001</v>
      </c>
    </row>
    <row r="41" spans="1:24" x14ac:dyDescent="0.2">
      <c r="A41" s="7" t="s">
        <v>17</v>
      </c>
      <c r="B41" s="36">
        <v>119146.62</v>
      </c>
      <c r="C41" s="36">
        <v>517706.96999999986</v>
      </c>
      <c r="D41" s="36">
        <v>44430.090000000004</v>
      </c>
      <c r="E41" s="36">
        <v>651403.40000000037</v>
      </c>
      <c r="F41" s="36">
        <v>910504.29</v>
      </c>
      <c r="G41" s="36">
        <v>110946.64000000001</v>
      </c>
      <c r="H41" s="36">
        <v>30504.22</v>
      </c>
      <c r="I41" s="36">
        <v>4766.4699999999993</v>
      </c>
      <c r="J41" s="36">
        <v>103032.13999999998</v>
      </c>
      <c r="K41" s="36">
        <v>10771.159999999998</v>
      </c>
      <c r="L41" s="36">
        <v>26665.18</v>
      </c>
      <c r="M41" s="36">
        <v>12134.260000000002</v>
      </c>
      <c r="N41" s="36">
        <v>51031.479999999996</v>
      </c>
      <c r="O41" s="36">
        <v>319.87</v>
      </c>
      <c r="P41" s="36">
        <v>132287.70999999988</v>
      </c>
      <c r="Q41" s="36">
        <v>147473.71000000011</v>
      </c>
      <c r="R41" s="36">
        <v>288659.37000000005</v>
      </c>
      <c r="S41" s="36">
        <v>8696.18</v>
      </c>
      <c r="T41" s="36">
        <v>0</v>
      </c>
      <c r="U41" s="36">
        <v>266565.88000000006</v>
      </c>
      <c r="V41" s="36">
        <v>0</v>
      </c>
      <c r="W41" s="36">
        <v>52482.239999999998</v>
      </c>
      <c r="X41" s="13">
        <f t="shared" si="5"/>
        <v>3489527.8800000013</v>
      </c>
    </row>
    <row r="42" spans="1:24" x14ac:dyDescent="0.2">
      <c r="A42" s="7" t="s">
        <v>18</v>
      </c>
      <c r="B42" s="36">
        <v>105608.88</v>
      </c>
      <c r="C42" s="36">
        <v>206269.62000000002</v>
      </c>
      <c r="D42" s="36">
        <v>12798.630000000001</v>
      </c>
      <c r="E42" s="36">
        <v>261779.63999999993</v>
      </c>
      <c r="F42" s="36">
        <v>674198.42</v>
      </c>
      <c r="G42" s="36">
        <v>31241.350000000002</v>
      </c>
      <c r="H42" s="36">
        <v>82895.880000000063</v>
      </c>
      <c r="I42" s="36">
        <v>134.17999999999998</v>
      </c>
      <c r="J42" s="36">
        <v>21736.639999999999</v>
      </c>
      <c r="K42" s="36">
        <v>2545.2399999999998</v>
      </c>
      <c r="L42" s="36">
        <v>30835.54</v>
      </c>
      <c r="M42" s="36">
        <v>6986.55</v>
      </c>
      <c r="N42" s="36">
        <v>10845.74</v>
      </c>
      <c r="O42" s="36">
        <v>0</v>
      </c>
      <c r="P42" s="36">
        <v>57435.789999999994</v>
      </c>
      <c r="Q42" s="36">
        <v>155420.20999999996</v>
      </c>
      <c r="R42" s="36">
        <v>41083.450000000004</v>
      </c>
      <c r="S42" s="36">
        <v>3475.0199999999995</v>
      </c>
      <c r="T42" s="36">
        <v>0</v>
      </c>
      <c r="U42" s="36">
        <v>111089.72</v>
      </c>
      <c r="V42" s="36">
        <v>0</v>
      </c>
      <c r="W42" s="36">
        <v>5982</v>
      </c>
      <c r="X42" s="13">
        <f t="shared" si="5"/>
        <v>1822362.5</v>
      </c>
    </row>
    <row r="43" spans="1:24" x14ac:dyDescent="0.2">
      <c r="A43" s="7" t="s">
        <v>19</v>
      </c>
      <c r="B43" s="36">
        <v>273789.31000000011</v>
      </c>
      <c r="C43" s="36">
        <v>625978.58000000007</v>
      </c>
      <c r="D43" s="36">
        <v>51966.400000000001</v>
      </c>
      <c r="E43" s="36">
        <v>1028898.5500000007</v>
      </c>
      <c r="F43" s="36">
        <v>232726.99000000002</v>
      </c>
      <c r="G43" s="36">
        <v>322514.57999999996</v>
      </c>
      <c r="H43" s="36">
        <v>222083.31999999977</v>
      </c>
      <c r="I43" s="36">
        <v>1946.5100000000002</v>
      </c>
      <c r="J43" s="36">
        <v>181743.63</v>
      </c>
      <c r="K43" s="36">
        <v>89359.269999999975</v>
      </c>
      <c r="L43" s="36">
        <v>232852.78999999989</v>
      </c>
      <c r="M43" s="36">
        <v>20317.700000000012</v>
      </c>
      <c r="N43" s="36">
        <v>114235.32999999997</v>
      </c>
      <c r="O43" s="36">
        <v>262.82</v>
      </c>
      <c r="P43" s="36">
        <v>308136.89000000007</v>
      </c>
      <c r="Q43" s="36">
        <v>625826.20999999985</v>
      </c>
      <c r="R43" s="36">
        <v>180864.66999999995</v>
      </c>
      <c r="S43" s="36">
        <v>21287.02</v>
      </c>
      <c r="T43" s="36">
        <v>499.42</v>
      </c>
      <c r="U43" s="36">
        <v>326491.47000000003</v>
      </c>
      <c r="V43" s="36">
        <v>0</v>
      </c>
      <c r="W43" s="36">
        <v>36295.629999999997</v>
      </c>
      <c r="X43" s="13">
        <f t="shared" si="5"/>
        <v>4898077.09</v>
      </c>
    </row>
    <row r="44" spans="1:24" x14ac:dyDescent="0.2">
      <c r="A44" s="7" t="s">
        <v>20</v>
      </c>
      <c r="B44" s="36">
        <v>290340.02</v>
      </c>
      <c r="C44" s="36">
        <v>288128.43999999994</v>
      </c>
      <c r="D44" s="36">
        <v>9198.11</v>
      </c>
      <c r="E44" s="36">
        <v>347137.43999999971</v>
      </c>
      <c r="F44" s="36">
        <v>768691.22</v>
      </c>
      <c r="G44" s="36">
        <v>83360.92999999992</v>
      </c>
      <c r="H44" s="36">
        <v>71254.570000000022</v>
      </c>
      <c r="I44" s="36">
        <v>11650.079999999996</v>
      </c>
      <c r="J44" s="36">
        <v>171413.87999999998</v>
      </c>
      <c r="K44" s="36">
        <v>14061.53</v>
      </c>
      <c r="L44" s="36">
        <v>165064.34</v>
      </c>
      <c r="M44" s="36">
        <v>5059.4500000000007</v>
      </c>
      <c r="N44" s="36">
        <v>981798.82999999973</v>
      </c>
      <c r="O44" s="36">
        <v>0</v>
      </c>
      <c r="P44" s="36">
        <v>748065.72999999963</v>
      </c>
      <c r="Q44" s="36">
        <v>216131.24000000002</v>
      </c>
      <c r="R44" s="36">
        <v>223806.08000000002</v>
      </c>
      <c r="S44" s="36">
        <v>4530.6200000000008</v>
      </c>
      <c r="T44" s="36">
        <v>814.79</v>
      </c>
      <c r="U44" s="36">
        <v>80932.459999999992</v>
      </c>
      <c r="V44" s="36">
        <v>0</v>
      </c>
      <c r="W44" s="36">
        <v>2594.5099999999998</v>
      </c>
      <c r="X44" s="13">
        <f t="shared" si="5"/>
        <v>4484034.2699999986</v>
      </c>
    </row>
    <row r="45" spans="1:24" x14ac:dyDescent="0.2">
      <c r="A45" s="14" t="s">
        <v>21</v>
      </c>
      <c r="B45" s="36">
        <v>249912.25</v>
      </c>
      <c r="C45" s="36">
        <v>531046.95000000007</v>
      </c>
      <c r="D45" s="36">
        <v>6230.72</v>
      </c>
      <c r="E45" s="36">
        <v>775763.10999999975</v>
      </c>
      <c r="F45" s="36">
        <v>801571.2799999998</v>
      </c>
      <c r="G45" s="36">
        <v>80083.189999999988</v>
      </c>
      <c r="H45" s="36">
        <v>110983.4400000001</v>
      </c>
      <c r="I45" s="36">
        <v>4022.91</v>
      </c>
      <c r="J45" s="36">
        <v>179279.40999999997</v>
      </c>
      <c r="K45" s="36">
        <v>82059.12999999999</v>
      </c>
      <c r="L45" s="36">
        <v>130142.69999999997</v>
      </c>
      <c r="M45" s="36">
        <v>14336.519999999999</v>
      </c>
      <c r="N45" s="36">
        <v>18901.829999999994</v>
      </c>
      <c r="O45" s="36">
        <v>178.54999999999998</v>
      </c>
      <c r="P45" s="36">
        <v>94816.22</v>
      </c>
      <c r="Q45" s="36">
        <v>1084048.1099999996</v>
      </c>
      <c r="R45" s="36">
        <v>99581.239999999976</v>
      </c>
      <c r="S45" s="36">
        <v>8508.2699999999968</v>
      </c>
      <c r="T45" s="36">
        <v>142.82</v>
      </c>
      <c r="U45" s="36">
        <v>104583.73000000007</v>
      </c>
      <c r="V45" s="36">
        <v>0</v>
      </c>
      <c r="W45" s="36">
        <v>4918.08</v>
      </c>
      <c r="X45" s="13">
        <f t="shared" si="5"/>
        <v>4381110.46</v>
      </c>
    </row>
    <row r="46" spans="1:24" x14ac:dyDescent="0.2">
      <c r="A46" s="14" t="s">
        <v>23</v>
      </c>
      <c r="B46" s="36">
        <v>249320.50000000003</v>
      </c>
      <c r="C46" s="36">
        <v>241835.09999999998</v>
      </c>
      <c r="D46" s="36">
        <v>8412.48</v>
      </c>
      <c r="E46" s="36">
        <v>467774.82000000024</v>
      </c>
      <c r="F46" s="36">
        <v>793823</v>
      </c>
      <c r="G46" s="36">
        <v>126924.23999999996</v>
      </c>
      <c r="H46" s="36">
        <v>151828.92000000016</v>
      </c>
      <c r="I46" s="36">
        <v>28074.559999999998</v>
      </c>
      <c r="J46" s="36">
        <v>83524.289999999994</v>
      </c>
      <c r="K46" s="36">
        <v>35904.170000000006</v>
      </c>
      <c r="L46" s="36">
        <v>84342.269999999931</v>
      </c>
      <c r="M46" s="36">
        <v>35546.81</v>
      </c>
      <c r="N46" s="36">
        <v>151974.12</v>
      </c>
      <c r="O46" s="36">
        <v>8802.2199999999993</v>
      </c>
      <c r="P46" s="36">
        <v>214118.71999999986</v>
      </c>
      <c r="Q46" s="36">
        <v>240685.27000000002</v>
      </c>
      <c r="R46" s="36">
        <v>151514.58000000002</v>
      </c>
      <c r="S46" s="36">
        <v>18046.850000000002</v>
      </c>
      <c r="T46" s="36">
        <v>0</v>
      </c>
      <c r="U46" s="36">
        <v>192030.50999999995</v>
      </c>
      <c r="V46" s="36">
        <v>1.87</v>
      </c>
      <c r="W46" s="36">
        <v>24003.53</v>
      </c>
      <c r="X46" s="13">
        <f t="shared" si="5"/>
        <v>3308488.83</v>
      </c>
    </row>
    <row r="47" spans="1:24" x14ac:dyDescent="0.2">
      <c r="A47" s="14" t="s">
        <v>24</v>
      </c>
      <c r="B47" s="36">
        <v>168863.66999999998</v>
      </c>
      <c r="C47" s="36">
        <v>575309.69000000006</v>
      </c>
      <c r="D47" s="36">
        <v>8823.5600000000013</v>
      </c>
      <c r="E47" s="36">
        <v>473538.68000000046</v>
      </c>
      <c r="F47" s="36">
        <v>843176.74999999988</v>
      </c>
      <c r="G47" s="36">
        <v>56805.380000000041</v>
      </c>
      <c r="H47" s="36">
        <v>86079.289999999921</v>
      </c>
      <c r="I47" s="36">
        <v>4171.6400000000003</v>
      </c>
      <c r="J47" s="36">
        <v>105863.37000000002</v>
      </c>
      <c r="K47" s="36">
        <v>28016.430000000004</v>
      </c>
      <c r="L47" s="36">
        <v>33500.200000000004</v>
      </c>
      <c r="M47" s="36">
        <v>4848.01</v>
      </c>
      <c r="N47" s="36">
        <v>31137.199999999993</v>
      </c>
      <c r="O47" s="36">
        <v>207.19</v>
      </c>
      <c r="P47" s="36">
        <v>103770.82999999997</v>
      </c>
      <c r="Q47" s="36">
        <v>322194.19000000012</v>
      </c>
      <c r="R47" s="36">
        <v>526099.42000000027</v>
      </c>
      <c r="S47" s="36">
        <v>41904.74</v>
      </c>
      <c r="T47" s="36">
        <v>377.97</v>
      </c>
      <c r="U47" s="36">
        <v>99812.359999999971</v>
      </c>
      <c r="V47" s="36">
        <v>0</v>
      </c>
      <c r="W47" s="36">
        <v>7748.07</v>
      </c>
      <c r="X47" s="13">
        <f t="shared" si="5"/>
        <v>3522248.6400000015</v>
      </c>
    </row>
    <row r="48" spans="1:24" x14ac:dyDescent="0.2">
      <c r="A48" s="14" t="s">
        <v>25</v>
      </c>
      <c r="B48" s="36">
        <v>385696.13999999984</v>
      </c>
      <c r="C48" s="36">
        <v>537335.70000000019</v>
      </c>
      <c r="D48" s="36">
        <v>551.75</v>
      </c>
      <c r="E48" s="36">
        <v>578826.88999999932</v>
      </c>
      <c r="F48" s="36">
        <v>210662.28999999998</v>
      </c>
      <c r="G48" s="36">
        <v>170885.03999999995</v>
      </c>
      <c r="H48" s="36">
        <v>64042.49</v>
      </c>
      <c r="I48" s="36">
        <v>1952.9699999999998</v>
      </c>
      <c r="J48" s="36">
        <v>214158.72999999995</v>
      </c>
      <c r="K48" s="36">
        <v>32570.219999999998</v>
      </c>
      <c r="L48" s="36">
        <v>47200.61</v>
      </c>
      <c r="M48" s="36">
        <v>1673.0800000000002</v>
      </c>
      <c r="N48" s="36">
        <v>29366.110000000004</v>
      </c>
      <c r="O48" s="36">
        <v>0</v>
      </c>
      <c r="P48" s="36">
        <v>98162.240000000005</v>
      </c>
      <c r="Q48" s="36">
        <v>326519.8899999999</v>
      </c>
      <c r="R48" s="36">
        <v>121849.84000000001</v>
      </c>
      <c r="S48" s="36">
        <v>23164.060000000005</v>
      </c>
      <c r="T48" s="36">
        <v>0</v>
      </c>
      <c r="U48" s="36">
        <v>174576.11</v>
      </c>
      <c r="V48" s="36">
        <v>0</v>
      </c>
      <c r="W48" s="36">
        <v>4780.96</v>
      </c>
      <c r="X48" s="13">
        <f t="shared" si="5"/>
        <v>3023975.1199999992</v>
      </c>
    </row>
    <row r="49" spans="1:25" x14ac:dyDescent="0.2">
      <c r="A49" s="12">
        <v>2020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5" x14ac:dyDescent="0.2">
      <c r="A50" s="7" t="s">
        <v>13</v>
      </c>
      <c r="B50" s="36">
        <v>134857.22</v>
      </c>
      <c r="C50" s="36">
        <v>196907.03</v>
      </c>
      <c r="D50" s="36">
        <v>9510.5</v>
      </c>
      <c r="E50" s="36">
        <v>311413.6399999999</v>
      </c>
      <c r="F50" s="36">
        <v>890608.27000000025</v>
      </c>
      <c r="G50" s="36">
        <v>61069.689999999922</v>
      </c>
      <c r="H50" s="36">
        <v>20752.270000000004</v>
      </c>
      <c r="I50" s="36">
        <v>2040.2400000000002</v>
      </c>
      <c r="J50" s="36">
        <v>138166.41999999998</v>
      </c>
      <c r="K50" s="36">
        <v>27786.569999999996</v>
      </c>
      <c r="L50" s="36">
        <v>74266.31</v>
      </c>
      <c r="M50" s="36">
        <v>1422.51</v>
      </c>
      <c r="N50" s="36">
        <v>46978.63</v>
      </c>
      <c r="O50" s="36">
        <v>795.48</v>
      </c>
      <c r="P50" s="36">
        <v>56797.59</v>
      </c>
      <c r="Q50" s="36">
        <v>2397482.9700000007</v>
      </c>
      <c r="R50" s="36">
        <v>89778.98</v>
      </c>
      <c r="S50" s="36">
        <v>190586.50999999998</v>
      </c>
      <c r="T50" s="36">
        <v>575.86</v>
      </c>
      <c r="U50" s="36">
        <v>84641.130000000019</v>
      </c>
      <c r="V50" s="36">
        <v>584.11000000000013</v>
      </c>
      <c r="W50" s="36">
        <v>144.24</v>
      </c>
      <c r="X50" s="13">
        <f t="shared" si="5"/>
        <v>4737166.1700000018</v>
      </c>
    </row>
    <row r="51" spans="1:25" x14ac:dyDescent="0.2">
      <c r="A51" s="7" t="s">
        <v>14</v>
      </c>
      <c r="B51" s="36">
        <v>341195.74000000011</v>
      </c>
      <c r="C51" s="36">
        <v>340943.19999999995</v>
      </c>
      <c r="D51" s="36">
        <v>12142.369999999999</v>
      </c>
      <c r="E51" s="36">
        <v>451262.08999999979</v>
      </c>
      <c r="F51" s="36">
        <v>717056.12999999966</v>
      </c>
      <c r="G51" s="36">
        <v>240789.35000000003</v>
      </c>
      <c r="H51" s="36">
        <v>68738.950000000026</v>
      </c>
      <c r="I51" s="36">
        <v>1196.9599999999998</v>
      </c>
      <c r="J51" s="36">
        <v>162954.81999999998</v>
      </c>
      <c r="K51" s="36">
        <v>72009.899999999994</v>
      </c>
      <c r="L51" s="36">
        <v>37548.790000000015</v>
      </c>
      <c r="M51" s="36">
        <v>8379.5399999999972</v>
      </c>
      <c r="N51" s="36">
        <v>82770.029999999984</v>
      </c>
      <c r="O51" s="36">
        <v>58</v>
      </c>
      <c r="P51" s="36">
        <v>280493.11999999988</v>
      </c>
      <c r="Q51" s="36">
        <v>264041.05000000005</v>
      </c>
      <c r="R51" s="36">
        <v>319470.51</v>
      </c>
      <c r="S51" s="36">
        <v>20125.740000000002</v>
      </c>
      <c r="T51" s="36">
        <v>464</v>
      </c>
      <c r="U51" s="36">
        <v>76348.440000000061</v>
      </c>
      <c r="V51" s="36">
        <v>0</v>
      </c>
      <c r="W51" s="36">
        <v>1785.51</v>
      </c>
      <c r="X51" s="13">
        <f t="shared" si="5"/>
        <v>3499774.2399999988</v>
      </c>
    </row>
    <row r="52" spans="1:25" x14ac:dyDescent="0.2">
      <c r="A52" s="7" t="s">
        <v>15</v>
      </c>
      <c r="B52" s="36">
        <v>24080.519999999997</v>
      </c>
      <c r="C52" s="36">
        <v>147754.13999999998</v>
      </c>
      <c r="D52" s="36">
        <v>0</v>
      </c>
      <c r="E52" s="36">
        <v>101115.42000000001</v>
      </c>
      <c r="F52" s="36">
        <v>175105.56</v>
      </c>
      <c r="G52" s="36">
        <v>6936.3000000000011</v>
      </c>
      <c r="H52" s="36">
        <v>18165.53</v>
      </c>
      <c r="I52" s="36">
        <v>284.42</v>
      </c>
      <c r="J52" s="36">
        <v>125059.45999999998</v>
      </c>
      <c r="K52" s="36">
        <v>60934.75</v>
      </c>
      <c r="L52" s="36">
        <v>3031.84</v>
      </c>
      <c r="M52" s="36">
        <v>0</v>
      </c>
      <c r="N52" s="36">
        <v>5234.12</v>
      </c>
      <c r="O52" s="36">
        <v>0</v>
      </c>
      <c r="P52" s="36">
        <v>135172.88999999998</v>
      </c>
      <c r="Q52" s="36">
        <v>182972.51000000004</v>
      </c>
      <c r="R52" s="36">
        <v>156898.13</v>
      </c>
      <c r="S52" s="36">
        <v>154921.79</v>
      </c>
      <c r="T52" s="36">
        <v>0</v>
      </c>
      <c r="U52" s="36">
        <v>10988.880000000001</v>
      </c>
      <c r="V52" s="36">
        <v>0</v>
      </c>
      <c r="W52" s="36">
        <v>0</v>
      </c>
      <c r="X52" s="13">
        <f t="shared" si="5"/>
        <v>1308656.2599999998</v>
      </c>
    </row>
    <row r="53" spans="1:25" x14ac:dyDescent="0.2">
      <c r="A53" s="7" t="s">
        <v>16</v>
      </c>
      <c r="B53" s="36">
        <v>189263.76000000007</v>
      </c>
      <c r="C53" s="36">
        <v>915211.82</v>
      </c>
      <c r="D53" s="36">
        <v>30088.050000000003</v>
      </c>
      <c r="E53" s="36">
        <v>903959.91</v>
      </c>
      <c r="F53" s="36">
        <v>845789.5500000004</v>
      </c>
      <c r="G53" s="36">
        <v>72160.770000000033</v>
      </c>
      <c r="H53" s="36">
        <v>53196.109999999993</v>
      </c>
      <c r="I53" s="36">
        <v>4734.8000000000011</v>
      </c>
      <c r="J53" s="36">
        <v>307114.18</v>
      </c>
      <c r="K53" s="36">
        <v>77227.030000000013</v>
      </c>
      <c r="L53" s="36">
        <v>123231.24</v>
      </c>
      <c r="M53" s="36">
        <v>14281.500000000002</v>
      </c>
      <c r="N53" s="36">
        <v>38652.48000000001</v>
      </c>
      <c r="O53" s="36">
        <v>658.68999999999994</v>
      </c>
      <c r="P53" s="36">
        <v>150310.75000000006</v>
      </c>
      <c r="Q53" s="36">
        <v>1570850.5600000008</v>
      </c>
      <c r="R53" s="36">
        <v>144475.65999999995</v>
      </c>
      <c r="S53" s="36">
        <v>75069.740000000005</v>
      </c>
      <c r="T53" s="36">
        <v>0</v>
      </c>
      <c r="U53" s="36">
        <v>139254.53999999998</v>
      </c>
      <c r="V53" s="36">
        <v>1572.46</v>
      </c>
      <c r="W53" s="36">
        <v>9441.2800000000007</v>
      </c>
      <c r="X53" s="13">
        <f t="shared" si="5"/>
        <v>5666544.8800000018</v>
      </c>
    </row>
    <row r="54" spans="1:25" x14ac:dyDescent="0.2">
      <c r="A54" s="7" t="s">
        <v>17</v>
      </c>
      <c r="B54" s="36">
        <v>192262.80999999994</v>
      </c>
      <c r="C54" s="36">
        <v>430134.21000000008</v>
      </c>
      <c r="D54" s="36">
        <v>9103.1500000000015</v>
      </c>
      <c r="E54" s="36">
        <v>741181.37999999966</v>
      </c>
      <c r="F54" s="36">
        <v>876859.74</v>
      </c>
      <c r="G54" s="36">
        <v>305619.70999999996</v>
      </c>
      <c r="H54" s="36">
        <v>93143.39999999998</v>
      </c>
      <c r="I54" s="36">
        <v>7540.43</v>
      </c>
      <c r="J54" s="36">
        <v>254980.36</v>
      </c>
      <c r="K54" s="36">
        <v>119447.58999999997</v>
      </c>
      <c r="L54" s="36">
        <v>22216.950000000004</v>
      </c>
      <c r="M54" s="36">
        <v>91402.6</v>
      </c>
      <c r="N54" s="36">
        <v>37143.020000000004</v>
      </c>
      <c r="O54" s="36">
        <v>0</v>
      </c>
      <c r="P54" s="36">
        <v>168992.43000000002</v>
      </c>
      <c r="Q54" s="36">
        <v>183031.17</v>
      </c>
      <c r="R54" s="36">
        <v>277825.43999999994</v>
      </c>
      <c r="S54" s="36">
        <v>21212.07</v>
      </c>
      <c r="T54" s="36">
        <v>0</v>
      </c>
      <c r="U54" s="36">
        <v>94949.209999999977</v>
      </c>
      <c r="V54" s="36">
        <v>0</v>
      </c>
      <c r="W54" s="36">
        <v>0</v>
      </c>
      <c r="X54" s="13">
        <f t="shared" si="5"/>
        <v>3927045.67</v>
      </c>
    </row>
    <row r="55" spans="1:25" x14ac:dyDescent="0.2">
      <c r="A55" s="7" t="s">
        <v>18</v>
      </c>
      <c r="B55" s="36">
        <v>439043.51000000013</v>
      </c>
      <c r="C55" s="36">
        <v>559125.31999999995</v>
      </c>
      <c r="D55" s="36">
        <v>33826.029999999992</v>
      </c>
      <c r="E55" s="36">
        <v>871016.02000000118</v>
      </c>
      <c r="F55" s="36">
        <v>572283.7699999999</v>
      </c>
      <c r="G55" s="36">
        <v>104948.54</v>
      </c>
      <c r="H55" s="36">
        <v>57312.850000000013</v>
      </c>
      <c r="I55" s="36">
        <v>8243.92</v>
      </c>
      <c r="J55" s="36">
        <v>164126.30000000005</v>
      </c>
      <c r="K55" s="36">
        <v>35503.83</v>
      </c>
      <c r="L55" s="36">
        <v>54426.409999999989</v>
      </c>
      <c r="M55" s="36">
        <v>5937.2899999999981</v>
      </c>
      <c r="N55" s="36">
        <v>22636.209999999995</v>
      </c>
      <c r="O55" s="36">
        <v>17.079999999999998</v>
      </c>
      <c r="P55" s="36">
        <v>94614.710000000021</v>
      </c>
      <c r="Q55" s="36">
        <v>383540.16</v>
      </c>
      <c r="R55" s="36">
        <v>469531.22999999969</v>
      </c>
      <c r="S55" s="36">
        <v>30877.469999999998</v>
      </c>
      <c r="T55" s="36">
        <v>0</v>
      </c>
      <c r="U55" s="36">
        <v>137674.57</v>
      </c>
      <c r="V55" s="36">
        <v>0</v>
      </c>
      <c r="W55" s="36">
        <v>0</v>
      </c>
      <c r="X55" s="13">
        <f t="shared" si="5"/>
        <v>4044685.2200000016</v>
      </c>
    </row>
    <row r="56" spans="1:25" x14ac:dyDescent="0.2">
      <c r="A56" s="7" t="s">
        <v>19</v>
      </c>
      <c r="B56" s="36">
        <v>252226.33000000002</v>
      </c>
      <c r="C56" s="36">
        <v>520986.06999999995</v>
      </c>
      <c r="D56" s="36">
        <v>9553.6099999999988</v>
      </c>
      <c r="E56" s="36">
        <v>352646.78000000067</v>
      </c>
      <c r="F56" s="36">
        <v>449931.46999999991</v>
      </c>
      <c r="G56" s="36">
        <v>126264.30999999998</v>
      </c>
      <c r="H56" s="36">
        <v>12023.280000000002</v>
      </c>
      <c r="I56" s="36">
        <v>122.63</v>
      </c>
      <c r="J56" s="36">
        <v>329635.05000000005</v>
      </c>
      <c r="K56" s="36">
        <v>28857.35</v>
      </c>
      <c r="L56" s="36">
        <v>9861.1699999999983</v>
      </c>
      <c r="M56" s="36">
        <v>1147.6699999999998</v>
      </c>
      <c r="N56" s="36">
        <v>13564.5</v>
      </c>
      <c r="O56" s="36">
        <v>0</v>
      </c>
      <c r="P56" s="36">
        <v>95690.12999999999</v>
      </c>
      <c r="Q56" s="36">
        <v>565596.30000000028</v>
      </c>
      <c r="R56" s="36">
        <v>156928.82</v>
      </c>
      <c r="S56" s="36">
        <v>3597.31</v>
      </c>
      <c r="T56" s="36">
        <v>69.11</v>
      </c>
      <c r="U56" s="36">
        <v>60488.639999999992</v>
      </c>
      <c r="V56" s="36">
        <v>0</v>
      </c>
      <c r="W56" s="36">
        <v>25718.95</v>
      </c>
      <c r="X56" s="13">
        <f t="shared" si="5"/>
        <v>3014909.4800000009</v>
      </c>
    </row>
    <row r="57" spans="1:25" x14ac:dyDescent="0.2">
      <c r="A57" s="7" t="s">
        <v>20</v>
      </c>
      <c r="B57" s="36">
        <v>56705.859999999986</v>
      </c>
      <c r="C57" s="36">
        <v>185532.01</v>
      </c>
      <c r="D57" s="36">
        <v>6328.09</v>
      </c>
      <c r="E57" s="36">
        <v>613980.03999999969</v>
      </c>
      <c r="F57" s="36">
        <v>866051.48</v>
      </c>
      <c r="G57" s="36">
        <v>279211.02</v>
      </c>
      <c r="H57" s="36">
        <v>612602.97000000114</v>
      </c>
      <c r="I57" s="36">
        <v>7126.6</v>
      </c>
      <c r="J57" s="36">
        <v>481954.77999999997</v>
      </c>
      <c r="K57" s="36">
        <v>75102.989999999947</v>
      </c>
      <c r="L57" s="36">
        <v>264439.86999999994</v>
      </c>
      <c r="M57" s="36">
        <v>10610.3</v>
      </c>
      <c r="N57" s="36">
        <v>38224.719999999994</v>
      </c>
      <c r="O57" s="36">
        <v>127.78</v>
      </c>
      <c r="P57" s="36">
        <v>250899.69000000009</v>
      </c>
      <c r="Q57" s="36">
        <v>465738.69999999978</v>
      </c>
      <c r="R57" s="36">
        <v>198369.55</v>
      </c>
      <c r="S57" s="36">
        <v>544506.73</v>
      </c>
      <c r="T57" s="36">
        <v>0</v>
      </c>
      <c r="U57" s="36">
        <v>97740.189999999988</v>
      </c>
      <c r="V57" s="36">
        <v>0</v>
      </c>
      <c r="W57" s="36">
        <v>1811.29</v>
      </c>
      <c r="X57" s="13">
        <f t="shared" si="5"/>
        <v>5057064.66</v>
      </c>
    </row>
    <row r="58" spans="1:25" x14ac:dyDescent="0.2">
      <c r="A58" s="7" t="s">
        <v>21</v>
      </c>
      <c r="B58" s="36">
        <v>321738.2699999999</v>
      </c>
      <c r="C58" s="36">
        <v>392431.88999999996</v>
      </c>
      <c r="D58" s="36">
        <v>8451.08</v>
      </c>
      <c r="E58" s="36">
        <v>484804.25999999978</v>
      </c>
      <c r="F58" s="36">
        <v>115184.37999999999</v>
      </c>
      <c r="G58" s="36">
        <v>641500.44000000041</v>
      </c>
      <c r="H58" s="36">
        <v>71984.50999999998</v>
      </c>
      <c r="I58" s="36">
        <v>4346.12</v>
      </c>
      <c r="J58" s="36">
        <v>296694.20999999996</v>
      </c>
      <c r="K58" s="36">
        <v>91009.19</v>
      </c>
      <c r="L58" s="36">
        <v>131779.30000000005</v>
      </c>
      <c r="M58" s="36">
        <v>7366.9299999999957</v>
      </c>
      <c r="N58" s="36">
        <v>21014.400000000005</v>
      </c>
      <c r="O58" s="36">
        <v>2633.67</v>
      </c>
      <c r="P58" s="36">
        <v>129459.45000000001</v>
      </c>
      <c r="Q58" s="36">
        <v>534855.03999999957</v>
      </c>
      <c r="R58" s="36">
        <v>146670.47000000003</v>
      </c>
      <c r="S58" s="36">
        <v>463431.58</v>
      </c>
      <c r="T58" s="36">
        <v>0</v>
      </c>
      <c r="U58" s="36">
        <v>67824.88</v>
      </c>
      <c r="V58" s="36">
        <v>0</v>
      </c>
      <c r="W58" s="36">
        <v>18040.829999999998</v>
      </c>
      <c r="X58" s="13">
        <f t="shared" si="5"/>
        <v>3951220.9000000004</v>
      </c>
    </row>
    <row r="59" spans="1:25" x14ac:dyDescent="0.2">
      <c r="A59" s="7" t="s">
        <v>23</v>
      </c>
      <c r="B59" s="36">
        <v>199804.94999999998</v>
      </c>
      <c r="C59" s="36">
        <v>546364.24</v>
      </c>
      <c r="D59" s="36">
        <v>11589.44</v>
      </c>
      <c r="E59" s="36">
        <v>490300.32000000012</v>
      </c>
      <c r="F59" s="36">
        <v>575494.68000000005</v>
      </c>
      <c r="G59" s="36">
        <v>180563.35000000003</v>
      </c>
      <c r="H59" s="36">
        <v>206947.41000000012</v>
      </c>
      <c r="I59" s="36">
        <v>994.17000000000019</v>
      </c>
      <c r="J59" s="36">
        <v>231684.70999999996</v>
      </c>
      <c r="K59" s="36">
        <v>120802.92000000001</v>
      </c>
      <c r="L59" s="36">
        <v>139190.72</v>
      </c>
      <c r="M59" s="36">
        <v>6088.7899999999991</v>
      </c>
      <c r="N59" s="36">
        <v>27881.410000000007</v>
      </c>
      <c r="O59" s="36">
        <v>396.31</v>
      </c>
      <c r="P59" s="36">
        <v>261695.83000000002</v>
      </c>
      <c r="Q59" s="36">
        <v>274824.31000000011</v>
      </c>
      <c r="R59" s="36">
        <v>216063.92000000004</v>
      </c>
      <c r="S59" s="36">
        <v>37742.360000000015</v>
      </c>
      <c r="T59" s="36">
        <v>0</v>
      </c>
      <c r="U59" s="36">
        <v>90386.77</v>
      </c>
      <c r="V59" s="36">
        <v>0</v>
      </c>
      <c r="W59" s="36">
        <v>11947.96</v>
      </c>
      <c r="X59" s="13">
        <v>3630764.5700000003</v>
      </c>
    </row>
    <row r="60" spans="1:25" x14ac:dyDescent="0.2">
      <c r="A60" s="7" t="s">
        <v>24</v>
      </c>
      <c r="B60" s="36">
        <v>22602.540000000005</v>
      </c>
      <c r="C60" s="36">
        <v>209754.97000000006</v>
      </c>
      <c r="D60" s="36">
        <v>0</v>
      </c>
      <c r="E60" s="36">
        <v>59389.399999999994</v>
      </c>
      <c r="F60" s="36">
        <v>371716.67</v>
      </c>
      <c r="G60" s="36">
        <v>2905.7100000000005</v>
      </c>
      <c r="H60" s="36">
        <v>17982.22</v>
      </c>
      <c r="I60" s="36">
        <v>4998.4900000000007</v>
      </c>
      <c r="J60" s="36">
        <v>418.16999999999996</v>
      </c>
      <c r="K60" s="36">
        <v>1369.75</v>
      </c>
      <c r="L60" s="36">
        <v>34530.590000000004</v>
      </c>
      <c r="M60" s="36">
        <v>5053.87</v>
      </c>
      <c r="N60" s="36">
        <v>1862.39</v>
      </c>
      <c r="O60" s="36">
        <v>529.23000000000013</v>
      </c>
      <c r="P60" s="36">
        <v>50923.619999999988</v>
      </c>
      <c r="Q60" s="36">
        <v>211737.77</v>
      </c>
      <c r="R60" s="36">
        <v>5702.7999999999993</v>
      </c>
      <c r="S60" s="36">
        <v>431794.94000000024</v>
      </c>
      <c r="T60" s="36">
        <v>192</v>
      </c>
      <c r="U60" s="36">
        <v>11652.409999999996</v>
      </c>
      <c r="V60" s="36">
        <v>0</v>
      </c>
      <c r="W60" s="36"/>
      <c r="X60" s="13">
        <v>1445117.5400000003</v>
      </c>
    </row>
    <row r="61" spans="1:25" x14ac:dyDescent="0.2">
      <c r="A61" s="7" t="s">
        <v>25</v>
      </c>
      <c r="B61" s="36">
        <v>338770.63999999984</v>
      </c>
      <c r="C61" s="36">
        <v>748286.97000000044</v>
      </c>
      <c r="D61" s="36">
        <v>15910.630000000001</v>
      </c>
      <c r="E61" s="36">
        <v>751750.23000000056</v>
      </c>
      <c r="F61" s="36">
        <v>119297.78000000001</v>
      </c>
      <c r="G61" s="36">
        <v>108323.36000000003</v>
      </c>
      <c r="H61" s="36">
        <v>147828.33000000002</v>
      </c>
      <c r="I61" s="36">
        <v>2162.1800000000003</v>
      </c>
      <c r="J61" s="36">
        <v>179135.12000000002</v>
      </c>
      <c r="K61" s="36">
        <v>28989.260000000009</v>
      </c>
      <c r="L61" s="36">
        <v>160658.05000000005</v>
      </c>
      <c r="M61" s="36">
        <v>7571.4700000000012</v>
      </c>
      <c r="N61" s="36">
        <v>35527.019999999997</v>
      </c>
      <c r="O61" s="36">
        <v>5521.15</v>
      </c>
      <c r="P61" s="36">
        <v>133216.44000000006</v>
      </c>
      <c r="Q61" s="36">
        <v>5690927.1100000003</v>
      </c>
      <c r="R61" s="36">
        <v>293223.29999999981</v>
      </c>
      <c r="S61" s="36">
        <v>51753.280000000013</v>
      </c>
      <c r="T61" s="36">
        <v>0</v>
      </c>
      <c r="U61" s="36">
        <v>60503.349999999984</v>
      </c>
      <c r="V61" s="36">
        <v>16.760000000000002</v>
      </c>
      <c r="W61" s="36">
        <v>492.94999999999987</v>
      </c>
      <c r="X61" s="13">
        <v>8879865.3800000008</v>
      </c>
    </row>
    <row r="62" spans="1:25" x14ac:dyDescent="0.2">
      <c r="A62" s="12">
        <v>2021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13"/>
    </row>
    <row r="63" spans="1:25" x14ac:dyDescent="0.2">
      <c r="A63" s="7" t="s">
        <v>13</v>
      </c>
      <c r="B63" s="36">
        <v>187243.9</v>
      </c>
      <c r="C63" s="36">
        <v>315091.88</v>
      </c>
      <c r="D63" s="36">
        <v>4392.7099999999991</v>
      </c>
      <c r="E63" s="36">
        <v>554168.35</v>
      </c>
      <c r="F63" s="36">
        <v>895585.78999999992</v>
      </c>
      <c r="G63" s="36">
        <v>116007.83000000013</v>
      </c>
      <c r="H63" s="36">
        <v>31915.43</v>
      </c>
      <c r="I63" s="36">
        <v>1742.29</v>
      </c>
      <c r="J63" s="36">
        <v>85192.020000000019</v>
      </c>
      <c r="K63" s="36">
        <v>83924.4</v>
      </c>
      <c r="L63" s="36">
        <v>46643.98</v>
      </c>
      <c r="M63" s="36">
        <v>4813.2700000000004</v>
      </c>
      <c r="N63" s="36">
        <v>11864.269999999999</v>
      </c>
      <c r="O63" s="36">
        <v>629.29</v>
      </c>
      <c r="P63" s="36">
        <v>28691.780000000006</v>
      </c>
      <c r="Q63" s="36">
        <v>443579.05000000005</v>
      </c>
      <c r="R63" s="36">
        <v>40067.180000000008</v>
      </c>
      <c r="S63" s="36">
        <v>4018.8900000000003</v>
      </c>
      <c r="T63" s="36">
        <v>0</v>
      </c>
      <c r="U63" s="36">
        <v>109480.69000000002</v>
      </c>
      <c r="V63" s="36">
        <v>2423.77</v>
      </c>
      <c r="W63" s="36">
        <v>3866.87</v>
      </c>
      <c r="X63" s="36">
        <f>SUM(B63:W63)</f>
        <v>2971343.6400000006</v>
      </c>
      <c r="Y63" s="38"/>
    </row>
    <row r="64" spans="1:25" x14ac:dyDescent="0.2">
      <c r="A64" s="7" t="s">
        <v>14</v>
      </c>
      <c r="B64" s="36">
        <v>250556.86</v>
      </c>
      <c r="C64" s="36">
        <v>458029.37999999995</v>
      </c>
      <c r="D64" s="36">
        <v>24556.710000000003</v>
      </c>
      <c r="E64" s="36">
        <v>550801.42000000062</v>
      </c>
      <c r="F64" s="36">
        <v>535552.85000000009</v>
      </c>
      <c r="G64" s="36">
        <v>127782.6200000001</v>
      </c>
      <c r="H64" s="36">
        <v>85367.339999999967</v>
      </c>
      <c r="I64" s="36">
        <v>5815.8399999999992</v>
      </c>
      <c r="J64" s="36">
        <v>102165.81999999999</v>
      </c>
      <c r="K64" s="36">
        <v>128514.12000000002</v>
      </c>
      <c r="L64" s="36">
        <v>41120.379999999976</v>
      </c>
      <c r="M64" s="36">
        <v>11223.559999999994</v>
      </c>
      <c r="N64" s="36">
        <v>20894.009999999998</v>
      </c>
      <c r="O64" s="36">
        <v>1163.1999999999998</v>
      </c>
      <c r="P64" s="36">
        <v>98662.229999999981</v>
      </c>
      <c r="Q64" s="36">
        <v>358725.8700000004</v>
      </c>
      <c r="R64" s="36">
        <v>315022.49999999988</v>
      </c>
      <c r="S64" s="36">
        <v>60595.87000000001</v>
      </c>
      <c r="T64" s="36">
        <v>0</v>
      </c>
      <c r="U64" s="36">
        <v>125891.02000000005</v>
      </c>
      <c r="V64" s="36">
        <v>1748.55</v>
      </c>
      <c r="W64" s="36">
        <v>805.44</v>
      </c>
      <c r="X64" s="36">
        <f t="shared" ref="X64:X78" si="6">SUM(B64:W64)</f>
        <v>3304995.5900000012</v>
      </c>
      <c r="Y64" s="38"/>
    </row>
    <row r="65" spans="1:25" x14ac:dyDescent="0.2">
      <c r="A65" s="7" t="s">
        <v>15</v>
      </c>
      <c r="B65" s="36">
        <v>197697.16999999995</v>
      </c>
      <c r="C65" s="36">
        <v>271560.25000000012</v>
      </c>
      <c r="D65" s="36">
        <v>63406.239999999998</v>
      </c>
      <c r="E65" s="36">
        <v>345596.41000000003</v>
      </c>
      <c r="F65" s="36">
        <v>534475.94000000018</v>
      </c>
      <c r="G65" s="36">
        <v>88820.139999999956</v>
      </c>
      <c r="H65" s="36">
        <v>10932.730000000003</v>
      </c>
      <c r="I65" s="36">
        <v>2191.3399999999997</v>
      </c>
      <c r="J65" s="36">
        <v>13895.74</v>
      </c>
      <c r="K65" s="36">
        <v>21751.040000000001</v>
      </c>
      <c r="L65" s="36">
        <v>33754.86</v>
      </c>
      <c r="M65" s="36">
        <v>3916.0399999999995</v>
      </c>
      <c r="N65" s="36">
        <v>6197.7999999999993</v>
      </c>
      <c r="O65" s="36">
        <v>22.47</v>
      </c>
      <c r="P65" s="36">
        <v>4145.3000000000011</v>
      </c>
      <c r="Q65" s="36">
        <v>335216.9800000001</v>
      </c>
      <c r="R65" s="36">
        <v>52053.48</v>
      </c>
      <c r="S65" s="36">
        <v>5209.66</v>
      </c>
      <c r="T65" s="36">
        <v>0</v>
      </c>
      <c r="U65" s="36">
        <v>32764.080000000005</v>
      </c>
      <c r="V65" s="36">
        <v>0</v>
      </c>
      <c r="W65" s="36">
        <v>8550</v>
      </c>
      <c r="X65" s="36">
        <f t="shared" si="6"/>
        <v>2032157.6700000006</v>
      </c>
      <c r="Y65" s="38"/>
    </row>
    <row r="66" spans="1:25" x14ac:dyDescent="0.2">
      <c r="A66" s="7" t="s">
        <v>16</v>
      </c>
      <c r="B66" s="36">
        <v>183308.48</v>
      </c>
      <c r="C66" s="36">
        <v>273203.69000000012</v>
      </c>
      <c r="D66" s="36">
        <v>23050.969999999998</v>
      </c>
      <c r="E66" s="36">
        <v>617944.54999999935</v>
      </c>
      <c r="F66" s="36">
        <v>119796.29000000001</v>
      </c>
      <c r="G66" s="36">
        <v>187241.24000000011</v>
      </c>
      <c r="H66" s="36">
        <v>96162.25999999998</v>
      </c>
      <c r="I66" s="36">
        <v>4653.5899999999992</v>
      </c>
      <c r="J66" s="36">
        <v>305864.68000000005</v>
      </c>
      <c r="K66" s="36">
        <v>51725.720000000016</v>
      </c>
      <c r="L66" s="36">
        <v>61051.870000000032</v>
      </c>
      <c r="M66" s="36">
        <v>15047.839999999997</v>
      </c>
      <c r="N66" s="36">
        <v>78602.13</v>
      </c>
      <c r="O66" s="36">
        <v>604.40000000000009</v>
      </c>
      <c r="P66" s="36">
        <v>744222.67999999935</v>
      </c>
      <c r="Q66" s="36">
        <v>1035919.2400000006</v>
      </c>
      <c r="R66" s="36">
        <v>186407.31000000003</v>
      </c>
      <c r="S66" s="36">
        <v>854895.5</v>
      </c>
      <c r="T66" s="36">
        <v>0</v>
      </c>
      <c r="U66" s="36">
        <v>194759.48</v>
      </c>
      <c r="V66" s="36">
        <v>702.91</v>
      </c>
      <c r="W66" s="36">
        <v>1931.43</v>
      </c>
      <c r="X66" s="36">
        <f t="shared" si="6"/>
        <v>5037096.26</v>
      </c>
    </row>
    <row r="67" spans="1:25" x14ac:dyDescent="0.2">
      <c r="A67" s="7" t="s">
        <v>17</v>
      </c>
      <c r="B67" s="36">
        <v>457347.83</v>
      </c>
      <c r="C67" s="36">
        <v>350543.18000000017</v>
      </c>
      <c r="D67" s="36">
        <v>48993.41</v>
      </c>
      <c r="E67" s="36">
        <v>789853.0899999995</v>
      </c>
      <c r="F67" s="36">
        <v>752979.60000000009</v>
      </c>
      <c r="G67" s="36">
        <v>96812.710000000065</v>
      </c>
      <c r="H67" s="36">
        <v>88563.520000000019</v>
      </c>
      <c r="I67" s="36">
        <v>2527.4299999999998</v>
      </c>
      <c r="J67" s="36">
        <v>273531.44999999995</v>
      </c>
      <c r="K67" s="36">
        <v>35184.639999999992</v>
      </c>
      <c r="L67" s="36">
        <v>62543.77</v>
      </c>
      <c r="M67" s="36">
        <v>6932.0700000000006</v>
      </c>
      <c r="N67" s="36">
        <v>18681.18</v>
      </c>
      <c r="O67" s="36">
        <v>42.31</v>
      </c>
      <c r="P67" s="36">
        <v>164189.96000000002</v>
      </c>
      <c r="Q67" s="36">
        <v>318699.90000000002</v>
      </c>
      <c r="R67" s="36">
        <v>145336.37999999995</v>
      </c>
      <c r="S67" s="36">
        <v>1139450.6399999997</v>
      </c>
      <c r="T67" s="36">
        <v>0</v>
      </c>
      <c r="U67" s="36">
        <v>187458.45000000007</v>
      </c>
      <c r="V67" s="36">
        <v>177.43</v>
      </c>
      <c r="W67" s="36">
        <v>21189.4</v>
      </c>
      <c r="X67" s="36">
        <f t="shared" si="6"/>
        <v>4961038.3499999996</v>
      </c>
    </row>
    <row r="68" spans="1:25" x14ac:dyDescent="0.2">
      <c r="A68" s="7" t="s">
        <v>18</v>
      </c>
      <c r="B68" s="36">
        <v>129737.00999999997</v>
      </c>
      <c r="C68" s="36">
        <v>294994.3899999999</v>
      </c>
      <c r="D68" s="36">
        <v>51580.729999999996</v>
      </c>
      <c r="E68" s="36">
        <v>502710.18000000011</v>
      </c>
      <c r="F68" s="36">
        <v>813132.15</v>
      </c>
      <c r="G68" s="36">
        <v>108830.21999999994</v>
      </c>
      <c r="H68" s="36">
        <v>79382.719999999987</v>
      </c>
      <c r="I68" s="36">
        <v>6330.2899999999991</v>
      </c>
      <c r="J68" s="36">
        <v>196911.99000000008</v>
      </c>
      <c r="K68" s="36">
        <v>126946.69</v>
      </c>
      <c r="L68" s="36">
        <v>121438.25</v>
      </c>
      <c r="M68" s="36">
        <v>8874.6800000000039</v>
      </c>
      <c r="N68" s="36">
        <v>19356.059999999998</v>
      </c>
      <c r="O68" s="36">
        <v>1293.3899999999999</v>
      </c>
      <c r="P68" s="36">
        <v>114500.56000000004</v>
      </c>
      <c r="Q68" s="36">
        <v>821021.04999999935</v>
      </c>
      <c r="R68" s="36">
        <v>447844.17999999982</v>
      </c>
      <c r="S68" s="36">
        <v>103125.05000000002</v>
      </c>
      <c r="T68" s="36">
        <v>0</v>
      </c>
      <c r="U68" s="36">
        <v>73225.080000000075</v>
      </c>
      <c r="V68" s="36">
        <v>124.52</v>
      </c>
      <c r="W68" s="36">
        <v>2305.5</v>
      </c>
      <c r="X68" s="36">
        <f t="shared" si="6"/>
        <v>4023664.6899999995</v>
      </c>
    </row>
    <row r="69" spans="1:25" x14ac:dyDescent="0.2">
      <c r="A69" s="7" t="s">
        <v>19</v>
      </c>
      <c r="B69" s="36">
        <v>182569.75</v>
      </c>
      <c r="C69" s="36">
        <v>81616.62000000001</v>
      </c>
      <c r="D69" s="36">
        <v>10495.65</v>
      </c>
      <c r="E69" s="36">
        <v>30573.72</v>
      </c>
      <c r="F69" s="36">
        <v>698349.27000000014</v>
      </c>
      <c r="G69" s="36">
        <v>1630.65</v>
      </c>
      <c r="H69" s="36">
        <v>3670.7199999999993</v>
      </c>
      <c r="I69" s="36">
        <v>248.94</v>
      </c>
      <c r="J69" s="36">
        <v>18105.579999999998</v>
      </c>
      <c r="K69" s="36">
        <v>249.94</v>
      </c>
      <c r="L69" s="36">
        <v>4989.26</v>
      </c>
      <c r="M69" s="36">
        <v>1350.66</v>
      </c>
      <c r="N69" s="36">
        <v>7083.1500000000005</v>
      </c>
      <c r="O69" s="36">
        <v>0</v>
      </c>
      <c r="P69" s="36">
        <v>13606.900000000005</v>
      </c>
      <c r="Q69" s="36">
        <v>6278.6399999999994</v>
      </c>
      <c r="R69" s="36">
        <v>230349.2</v>
      </c>
      <c r="S69" s="36">
        <v>1436523.79</v>
      </c>
      <c r="T69" s="36">
        <v>274.20999999999998</v>
      </c>
      <c r="U69" s="36">
        <v>416140.2099999999</v>
      </c>
      <c r="V69" s="36">
        <v>0</v>
      </c>
      <c r="W69" s="36">
        <v>0</v>
      </c>
      <c r="X69" s="36">
        <f t="shared" si="6"/>
        <v>3144106.86</v>
      </c>
    </row>
    <row r="70" spans="1:25" x14ac:dyDescent="0.2">
      <c r="A70" s="7" t="s">
        <v>20</v>
      </c>
      <c r="B70" s="36">
        <v>137951.05999999997</v>
      </c>
      <c r="C70" s="36">
        <v>313172.18</v>
      </c>
      <c r="D70" s="36">
        <v>60386.930000000008</v>
      </c>
      <c r="E70" s="36">
        <v>560222.38999999966</v>
      </c>
      <c r="F70" s="36">
        <v>216450.82</v>
      </c>
      <c r="G70" s="36">
        <v>159005.99000000011</v>
      </c>
      <c r="H70" s="36">
        <v>34986.090000000004</v>
      </c>
      <c r="I70" s="36">
        <v>4889.7900000000009</v>
      </c>
      <c r="J70" s="36">
        <v>325075.72000000009</v>
      </c>
      <c r="K70" s="36">
        <v>60328.289999999994</v>
      </c>
      <c r="L70" s="36">
        <v>28338.719999999994</v>
      </c>
      <c r="M70" s="36">
        <v>5657.4899999999989</v>
      </c>
      <c r="N70" s="36">
        <v>59039.420000000013</v>
      </c>
      <c r="O70" s="36">
        <v>1031.9600000000005</v>
      </c>
      <c r="P70" s="36">
        <v>451122.24</v>
      </c>
      <c r="Q70" s="36">
        <v>379437.63000000006</v>
      </c>
      <c r="R70" s="36">
        <v>127069.79000000002</v>
      </c>
      <c r="S70" s="36">
        <v>61667.530000000013</v>
      </c>
      <c r="T70" s="36">
        <v>0</v>
      </c>
      <c r="U70" s="36">
        <v>84922.849999999991</v>
      </c>
      <c r="V70" s="36">
        <v>447.06</v>
      </c>
      <c r="W70" s="36">
        <v>6808.3099999999995</v>
      </c>
      <c r="X70" s="36">
        <f t="shared" si="6"/>
        <v>3078012.26</v>
      </c>
    </row>
    <row r="71" spans="1:25" x14ac:dyDescent="0.2">
      <c r="A71" s="7" t="s">
        <v>21</v>
      </c>
      <c r="B71" s="36">
        <v>656484.64</v>
      </c>
      <c r="C71" s="36">
        <v>793076.64</v>
      </c>
      <c r="D71" s="36">
        <v>151846.00999999998</v>
      </c>
      <c r="E71" s="36">
        <v>1172426.8</v>
      </c>
      <c r="F71" s="36">
        <v>953610.12999999966</v>
      </c>
      <c r="G71" s="36">
        <v>196109.1699999999</v>
      </c>
      <c r="H71" s="36">
        <v>69368.290000000023</v>
      </c>
      <c r="I71" s="36">
        <v>35546.670000000006</v>
      </c>
      <c r="J71" s="36">
        <v>399945.00000000006</v>
      </c>
      <c r="K71" s="36">
        <v>62774.180000000008</v>
      </c>
      <c r="L71" s="36">
        <v>132968.97000000003</v>
      </c>
      <c r="M71" s="36">
        <v>71701.809999999983</v>
      </c>
      <c r="N71" s="36">
        <v>71131.41</v>
      </c>
      <c r="O71" s="36">
        <v>1275.8799999999999</v>
      </c>
      <c r="P71" s="36">
        <v>220305.61999999991</v>
      </c>
      <c r="Q71" s="36">
        <v>881961.08000000031</v>
      </c>
      <c r="R71" s="36">
        <v>240858.23000000004</v>
      </c>
      <c r="S71" s="36">
        <v>489823.5799999999</v>
      </c>
      <c r="T71" s="36">
        <v>1745.25</v>
      </c>
      <c r="U71" s="36">
        <v>141854.57000000012</v>
      </c>
      <c r="V71" s="36">
        <v>51.71</v>
      </c>
      <c r="W71" s="36">
        <v>86061.22</v>
      </c>
      <c r="X71" s="36">
        <f t="shared" si="6"/>
        <v>6830926.8599999994</v>
      </c>
    </row>
    <row r="72" spans="1:25" s="112" customFormat="1" x14ac:dyDescent="0.2">
      <c r="A72" s="112" t="s">
        <v>23</v>
      </c>
      <c r="B72" s="107">
        <v>265379.86</v>
      </c>
      <c r="C72" s="107">
        <v>257950.07</v>
      </c>
      <c r="D72" s="107">
        <v>43834.31</v>
      </c>
      <c r="E72" s="107">
        <v>774476.10999999975</v>
      </c>
      <c r="F72" s="107">
        <v>1181631.73</v>
      </c>
      <c r="G72" s="107">
        <v>270851.67999999993</v>
      </c>
      <c r="H72" s="107">
        <v>62184.58</v>
      </c>
      <c r="I72" s="107">
        <v>1945.83</v>
      </c>
      <c r="J72" s="107">
        <v>192165.46999999997</v>
      </c>
      <c r="K72" s="107">
        <v>86718.49</v>
      </c>
      <c r="L72" s="107">
        <v>52006.510000000017</v>
      </c>
      <c r="M72" s="107">
        <v>13287.33</v>
      </c>
      <c r="N72" s="107">
        <v>133863.61000000002</v>
      </c>
      <c r="O72" s="107">
        <v>1447.6699999999998</v>
      </c>
      <c r="P72" s="107">
        <v>281003.91999999993</v>
      </c>
      <c r="Q72" s="107">
        <v>1009630.5700000006</v>
      </c>
      <c r="R72" s="107">
        <v>302029.78999999998</v>
      </c>
      <c r="S72" s="107">
        <v>65807.589999999982</v>
      </c>
      <c r="T72" s="107">
        <v>943.47</v>
      </c>
      <c r="U72" s="107">
        <v>85439.809999999969</v>
      </c>
      <c r="V72" s="107">
        <v>74.67</v>
      </c>
      <c r="W72" s="107">
        <v>6877.37</v>
      </c>
      <c r="X72" s="107">
        <f t="shared" si="6"/>
        <v>5089550.4399999995</v>
      </c>
    </row>
    <row r="73" spans="1:25" s="112" customFormat="1" x14ac:dyDescent="0.2">
      <c r="A73" s="112" t="s">
        <v>24</v>
      </c>
      <c r="B73" s="107">
        <v>447950.89000000013</v>
      </c>
      <c r="C73" s="107">
        <v>686587.85</v>
      </c>
      <c r="D73" s="107">
        <v>139289.03</v>
      </c>
      <c r="E73" s="107">
        <v>822910.86999999953</v>
      </c>
      <c r="F73" s="107">
        <v>230955.61</v>
      </c>
      <c r="G73" s="107">
        <v>102112.12999999999</v>
      </c>
      <c r="H73" s="107">
        <v>51278.82</v>
      </c>
      <c r="I73" s="107">
        <v>4555.3300000000017</v>
      </c>
      <c r="J73" s="107">
        <v>318262.42000000004</v>
      </c>
      <c r="K73" s="107">
        <v>31326.689999999991</v>
      </c>
      <c r="L73" s="107">
        <v>12337.51</v>
      </c>
      <c r="M73" s="107">
        <v>7374.79</v>
      </c>
      <c r="N73" s="107">
        <v>35301.869999999995</v>
      </c>
      <c r="O73" s="107">
        <v>89.57</v>
      </c>
      <c r="P73" s="107">
        <v>137256.64000000007</v>
      </c>
      <c r="Q73" s="107">
        <v>261491.64999999991</v>
      </c>
      <c r="R73" s="107">
        <v>124591.03999999999</v>
      </c>
      <c r="S73" s="107">
        <v>21159.329999999994</v>
      </c>
      <c r="T73" s="107">
        <v>0</v>
      </c>
      <c r="U73" s="107">
        <v>76434.090000000026</v>
      </c>
      <c r="V73" s="107">
        <v>2780.6</v>
      </c>
      <c r="W73" s="107">
        <v>153.58000000000001</v>
      </c>
      <c r="X73" s="107">
        <f t="shared" si="6"/>
        <v>3514200.3099999991</v>
      </c>
    </row>
    <row r="74" spans="1:25" s="112" customFormat="1" x14ac:dyDescent="0.2">
      <c r="A74" s="112" t="s">
        <v>25</v>
      </c>
      <c r="B74" s="107">
        <v>61410.27</v>
      </c>
      <c r="C74" s="107">
        <v>105286.00999999998</v>
      </c>
      <c r="D74" s="107">
        <v>0</v>
      </c>
      <c r="E74" s="107">
        <v>240928.62999999998</v>
      </c>
      <c r="F74" s="107">
        <v>145480.24</v>
      </c>
      <c r="G74" s="107">
        <v>54308.689999999995</v>
      </c>
      <c r="H74" s="107">
        <v>21992.670000000006</v>
      </c>
      <c r="I74" s="107">
        <v>3315.9599999999996</v>
      </c>
      <c r="J74" s="107">
        <v>73265.260000000009</v>
      </c>
      <c r="K74" s="107">
        <v>58343.989999999983</v>
      </c>
      <c r="L74" s="107">
        <v>16758.310000000001</v>
      </c>
      <c r="M74" s="107">
        <v>1574.61</v>
      </c>
      <c r="N74" s="107">
        <v>12311.050000000003</v>
      </c>
      <c r="O74" s="107">
        <v>160.85</v>
      </c>
      <c r="P74" s="107">
        <v>30961.510000000006</v>
      </c>
      <c r="Q74" s="107">
        <v>476373.20000000013</v>
      </c>
      <c r="R74" s="107">
        <v>18321.690000000002</v>
      </c>
      <c r="S74" s="107">
        <v>34014.04</v>
      </c>
      <c r="T74" s="107">
        <v>0</v>
      </c>
      <c r="U74" s="107">
        <v>70235.520000000004</v>
      </c>
      <c r="V74" s="107">
        <v>1748.55</v>
      </c>
      <c r="W74" s="107">
        <v>64943.44</v>
      </c>
      <c r="X74" s="107">
        <f t="shared" si="6"/>
        <v>1491734.49</v>
      </c>
    </row>
    <row r="75" spans="1:25" s="112" customFormat="1" x14ac:dyDescent="0.2">
      <c r="A75" s="118" t="s">
        <v>222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5" s="112" customFormat="1" x14ac:dyDescent="0.2">
      <c r="A76" s="7" t="s">
        <v>13</v>
      </c>
      <c r="B76" s="183">
        <v>24120.760000000002</v>
      </c>
      <c r="C76" s="183">
        <v>35784.619999999995</v>
      </c>
      <c r="D76" s="183">
        <v>12286.469999999998</v>
      </c>
      <c r="E76" s="183">
        <v>198549.42999999988</v>
      </c>
      <c r="F76" s="183">
        <v>2489.1799999999998</v>
      </c>
      <c r="G76" s="183">
        <v>121289.49999999987</v>
      </c>
      <c r="H76" s="183">
        <v>7011.7699999999995</v>
      </c>
      <c r="I76" s="183">
        <v>13974.099999999999</v>
      </c>
      <c r="J76" s="183">
        <v>6803.0599999999995</v>
      </c>
      <c r="K76" s="183">
        <v>39166.259999999995</v>
      </c>
      <c r="L76" s="183">
        <v>38053.9</v>
      </c>
      <c r="M76" s="183">
        <v>2335.87</v>
      </c>
      <c r="N76" s="183">
        <v>10190.64</v>
      </c>
      <c r="O76" s="183"/>
      <c r="P76" s="183">
        <v>53494.750000000007</v>
      </c>
      <c r="Q76" s="183">
        <v>674381.74999999988</v>
      </c>
      <c r="R76" s="183">
        <v>259947.77000000002</v>
      </c>
      <c r="S76" s="183">
        <v>62638.710000000014</v>
      </c>
      <c r="T76" s="183"/>
      <c r="U76" s="183">
        <v>47827.209999999992</v>
      </c>
      <c r="V76" s="184"/>
      <c r="W76" s="183">
        <v>53267.26</v>
      </c>
      <c r="X76" s="107">
        <f t="shared" si="6"/>
        <v>1663613.0099999995</v>
      </c>
    </row>
    <row r="77" spans="1:25" s="112" customFormat="1" x14ac:dyDescent="0.2">
      <c r="A77" s="7" t="s">
        <v>14</v>
      </c>
      <c r="B77" s="183">
        <v>317433.97999999992</v>
      </c>
      <c r="C77" s="183">
        <v>368460.44000000006</v>
      </c>
      <c r="D77" s="183">
        <v>247412.43999999997</v>
      </c>
      <c r="E77" s="183">
        <v>812443.52700000058</v>
      </c>
      <c r="F77" s="183">
        <v>88490.109999999986</v>
      </c>
      <c r="G77" s="183">
        <v>258723.92999999979</v>
      </c>
      <c r="H77" s="183">
        <v>47853.23</v>
      </c>
      <c r="I77" s="183">
        <v>3520.4800000000009</v>
      </c>
      <c r="J77" s="183">
        <v>71178.27</v>
      </c>
      <c r="K77" s="183">
        <v>158682.88999999993</v>
      </c>
      <c r="L77" s="183">
        <v>25810.01</v>
      </c>
      <c r="M77" s="183">
        <v>9782.7299999999977</v>
      </c>
      <c r="N77" s="183">
        <v>216167.22000000003</v>
      </c>
      <c r="O77" s="183">
        <v>183.18</v>
      </c>
      <c r="P77" s="183">
        <v>311919.71999999997</v>
      </c>
      <c r="Q77" s="183">
        <v>207870.21000000008</v>
      </c>
      <c r="R77" s="183">
        <v>143979.19999999998</v>
      </c>
      <c r="S77" s="183">
        <v>3440.2699999999995</v>
      </c>
      <c r="T77" s="183">
        <v>205</v>
      </c>
      <c r="U77" s="183">
        <v>56330.760000000009</v>
      </c>
      <c r="V77" s="184"/>
      <c r="W77" s="183">
        <v>44542.51</v>
      </c>
      <c r="X77" s="107">
        <f t="shared" si="6"/>
        <v>3394430.1070000008</v>
      </c>
    </row>
    <row r="78" spans="1:25" s="112" customFormat="1" x14ac:dyDescent="0.2">
      <c r="A78" s="7" t="s">
        <v>15</v>
      </c>
      <c r="B78" s="183">
        <v>170632.42</v>
      </c>
      <c r="C78" s="183">
        <v>203623.00000000009</v>
      </c>
      <c r="D78" s="183">
        <v>42796.97</v>
      </c>
      <c r="E78" s="183">
        <v>402348.35000000009</v>
      </c>
      <c r="F78" s="183">
        <v>923974.05999999994</v>
      </c>
      <c r="G78" s="183">
        <v>211281.31000000003</v>
      </c>
      <c r="H78" s="183">
        <v>66750.760000000009</v>
      </c>
      <c r="I78" s="183">
        <v>12350.589999999998</v>
      </c>
      <c r="J78" s="183">
        <v>132732.4</v>
      </c>
      <c r="K78" s="183">
        <v>76289.47</v>
      </c>
      <c r="L78" s="183">
        <v>117301.38000000006</v>
      </c>
      <c r="M78" s="183">
        <v>18017.3</v>
      </c>
      <c r="N78" s="183">
        <v>157704.76999999999</v>
      </c>
      <c r="O78" s="183">
        <v>3328.4199999999996</v>
      </c>
      <c r="P78" s="183">
        <v>190404.04000000015</v>
      </c>
      <c r="Q78" s="183">
        <v>379723.04</v>
      </c>
      <c r="R78" s="183">
        <v>59554.700000000012</v>
      </c>
      <c r="S78" s="183">
        <v>7672.4500000000007</v>
      </c>
      <c r="T78" s="183"/>
      <c r="U78" s="183">
        <v>140623.69000000003</v>
      </c>
      <c r="V78" s="184"/>
      <c r="W78" s="183"/>
      <c r="X78" s="107">
        <f t="shared" si="6"/>
        <v>3317109.1200000006</v>
      </c>
    </row>
    <row r="79" spans="1:25" s="112" customFormat="1" x14ac:dyDescent="0.2">
      <c r="A79" s="7" t="s">
        <v>16</v>
      </c>
      <c r="B79" s="107">
        <v>218553.62999999998</v>
      </c>
      <c r="C79" s="107">
        <v>180233.91000000003</v>
      </c>
      <c r="D79" s="107">
        <v>18309.22</v>
      </c>
      <c r="E79" s="107">
        <v>475861.93999999983</v>
      </c>
      <c r="F79" s="107">
        <v>899607.56999999983</v>
      </c>
      <c r="G79" s="107">
        <v>83964.650000000009</v>
      </c>
      <c r="H79" s="107">
        <v>40110.859999999971</v>
      </c>
      <c r="I79" s="107">
        <v>3456.0000000000005</v>
      </c>
      <c r="J79" s="107">
        <v>42259.08</v>
      </c>
      <c r="K79" s="107">
        <v>46016.27</v>
      </c>
      <c r="L79" s="107">
        <v>39887.919999999998</v>
      </c>
      <c r="M79" s="107">
        <v>8628.3700000000008</v>
      </c>
      <c r="N79" s="107">
        <v>18055.89</v>
      </c>
      <c r="O79" s="107">
        <v>257.06</v>
      </c>
      <c r="P79" s="107">
        <v>16262.899999999998</v>
      </c>
      <c r="Q79" s="107">
        <v>547654.07999999984</v>
      </c>
      <c r="R79" s="107">
        <v>260957.98999999993</v>
      </c>
      <c r="S79" s="107">
        <v>17016.230000000003</v>
      </c>
      <c r="T79" s="107">
        <v>642.51</v>
      </c>
      <c r="U79" s="107">
        <v>74263.28</v>
      </c>
      <c r="V79" s="107"/>
      <c r="W79" s="107">
        <v>7924.16</v>
      </c>
      <c r="X79" s="107">
        <v>2999923.5199999991</v>
      </c>
    </row>
    <row r="80" spans="1:25" s="112" customFormat="1" x14ac:dyDescent="0.2">
      <c r="A80" s="7" t="s">
        <v>17</v>
      </c>
      <c r="B80" s="107">
        <v>21857.13</v>
      </c>
      <c r="C80" s="107">
        <v>81444.47</v>
      </c>
      <c r="D80" s="107">
        <v>8858.32</v>
      </c>
      <c r="E80" s="107">
        <v>158315.03999999998</v>
      </c>
      <c r="F80" s="107">
        <v>1245640.8999999999</v>
      </c>
      <c r="G80" s="107">
        <v>81435.59</v>
      </c>
      <c r="H80" s="107">
        <v>24426.640000000007</v>
      </c>
      <c r="I80" s="107"/>
      <c r="J80" s="107">
        <v>17065.63</v>
      </c>
      <c r="K80" s="107">
        <v>23989.969999999998</v>
      </c>
      <c r="L80" s="107">
        <v>8365.5299999999988</v>
      </c>
      <c r="M80" s="107">
        <v>3872.24</v>
      </c>
      <c r="N80" s="107">
        <v>3230.98</v>
      </c>
      <c r="O80" s="107">
        <v>6520.6</v>
      </c>
      <c r="P80" s="107">
        <v>73942.290000000008</v>
      </c>
      <c r="Q80" s="107">
        <v>974854.57000000007</v>
      </c>
      <c r="R80" s="107">
        <v>81261.849999999991</v>
      </c>
      <c r="S80" s="107">
        <v>53524.729999999996</v>
      </c>
      <c r="T80" s="107"/>
      <c r="U80" s="107">
        <v>38451.589999999997</v>
      </c>
      <c r="V80" s="107"/>
      <c r="W80" s="107">
        <v>289.39</v>
      </c>
      <c r="X80" s="107">
        <v>2907347.46</v>
      </c>
    </row>
    <row r="81" spans="1:24" s="112" customFormat="1" x14ac:dyDescent="0.2">
      <c r="A81" s="7" t="s">
        <v>18</v>
      </c>
      <c r="B81" s="107">
        <v>214726.74999999997</v>
      </c>
      <c r="C81" s="107">
        <v>240110.56999999998</v>
      </c>
      <c r="D81" s="107">
        <v>15353.839999999998</v>
      </c>
      <c r="E81" s="107">
        <v>246374.92000000007</v>
      </c>
      <c r="F81" s="107">
        <v>33253.889999999992</v>
      </c>
      <c r="G81" s="107">
        <v>408342.29999999993</v>
      </c>
      <c r="H81" s="107">
        <v>97469.09</v>
      </c>
      <c r="I81" s="107">
        <v>15471.009999999998</v>
      </c>
      <c r="J81" s="107">
        <v>13423.529999999999</v>
      </c>
      <c r="K81" s="107">
        <v>40202.759999999995</v>
      </c>
      <c r="L81" s="107">
        <v>35947.06</v>
      </c>
      <c r="M81" s="107">
        <v>2279.88</v>
      </c>
      <c r="N81" s="107">
        <v>8777.83</v>
      </c>
      <c r="O81" s="107"/>
      <c r="P81" s="107">
        <v>49204.369999999995</v>
      </c>
      <c r="Q81" s="107">
        <v>628920.68999999983</v>
      </c>
      <c r="R81" s="107">
        <v>109731.35</v>
      </c>
      <c r="S81" s="107">
        <v>105593.53000000001</v>
      </c>
      <c r="T81" s="107">
        <v>981.30000000000007</v>
      </c>
      <c r="U81" s="107">
        <v>27491.530000000006</v>
      </c>
      <c r="V81" s="107"/>
      <c r="W81" s="107">
        <v>250.45</v>
      </c>
      <c r="X81" s="107">
        <v>2293906.65</v>
      </c>
    </row>
    <row r="82" spans="1:24" s="112" customFormat="1" x14ac:dyDescent="0.2">
      <c r="A82" s="7" t="s">
        <v>19</v>
      </c>
      <c r="B82" s="107">
        <v>563127.26</v>
      </c>
      <c r="C82" s="107">
        <v>1100609.7100000004</v>
      </c>
      <c r="D82" s="107">
        <v>78421.259999999995</v>
      </c>
      <c r="E82" s="107">
        <v>691889.63000000047</v>
      </c>
      <c r="F82" s="107">
        <v>1726212.5099999998</v>
      </c>
      <c r="G82" s="107">
        <v>252505.62</v>
      </c>
      <c r="H82" s="107">
        <v>87114.139999999956</v>
      </c>
      <c r="I82" s="107">
        <v>5352.6499999999987</v>
      </c>
      <c r="J82" s="107">
        <v>842739.27000000014</v>
      </c>
      <c r="K82" s="107">
        <v>244644.47999999992</v>
      </c>
      <c r="L82" s="107">
        <v>88275.729999999967</v>
      </c>
      <c r="M82" s="107">
        <v>34530.959999999999</v>
      </c>
      <c r="N82" s="107">
        <v>182644.15000000002</v>
      </c>
      <c r="O82" s="107">
        <v>341.98</v>
      </c>
      <c r="P82" s="107">
        <v>540738.21</v>
      </c>
      <c r="Q82" s="107">
        <v>771614.62000000034</v>
      </c>
      <c r="R82" s="107">
        <v>192175.97</v>
      </c>
      <c r="S82" s="107">
        <v>3765.07</v>
      </c>
      <c r="T82" s="107">
        <v>770.13</v>
      </c>
      <c r="U82" s="107">
        <v>188400.77999999988</v>
      </c>
      <c r="V82" s="107"/>
      <c r="W82" s="107">
        <v>53925.45</v>
      </c>
      <c r="X82" s="107">
        <v>7649799.580000001</v>
      </c>
    </row>
    <row r="83" spans="1:24" s="112" customFormat="1" x14ac:dyDescent="0.2">
      <c r="A83" s="7" t="s">
        <v>20</v>
      </c>
      <c r="B83" s="107">
        <v>595858.35000000021</v>
      </c>
      <c r="C83" s="107">
        <v>736572.25999999978</v>
      </c>
      <c r="D83" s="107">
        <v>75234.44</v>
      </c>
      <c r="E83" s="107">
        <v>858183.69000000029</v>
      </c>
      <c r="F83" s="107">
        <v>1656626.03</v>
      </c>
      <c r="G83" s="107">
        <v>135070.53</v>
      </c>
      <c r="H83" s="107">
        <v>127315.86</v>
      </c>
      <c r="I83" s="107">
        <v>3297.1499999999996</v>
      </c>
      <c r="J83" s="107">
        <v>446708.7099999999</v>
      </c>
      <c r="K83" s="107">
        <v>116263.74999999999</v>
      </c>
      <c r="L83" s="107">
        <v>29100.830000000005</v>
      </c>
      <c r="M83" s="107">
        <v>8111.76</v>
      </c>
      <c r="N83" s="107">
        <v>109496.66999999995</v>
      </c>
      <c r="O83" s="107">
        <v>474.28000000000003</v>
      </c>
      <c r="P83" s="107">
        <v>460132.38000000006</v>
      </c>
      <c r="Q83" s="107">
        <v>1783020.9400000011</v>
      </c>
      <c r="R83" s="107">
        <v>586113.94000000006</v>
      </c>
      <c r="S83" s="107">
        <v>3812.13</v>
      </c>
      <c r="T83" s="107">
        <v>212.32</v>
      </c>
      <c r="U83" s="107">
        <v>135207.89000000004</v>
      </c>
      <c r="V83" s="107"/>
      <c r="W83" s="107">
        <v>10210.68</v>
      </c>
      <c r="X83" s="107">
        <v>7877024.5900000026</v>
      </c>
    </row>
    <row r="84" spans="1:24" s="112" customFormat="1" x14ac:dyDescent="0.2">
      <c r="A84" s="7" t="s">
        <v>21</v>
      </c>
      <c r="B84" s="107">
        <v>108652.22</v>
      </c>
      <c r="C84" s="107">
        <v>48688.24</v>
      </c>
      <c r="D84" s="107">
        <v>10409.019999999999</v>
      </c>
      <c r="E84" s="107">
        <v>121185.02000000002</v>
      </c>
      <c r="F84" s="107">
        <v>1592989.4400000002</v>
      </c>
      <c r="G84" s="107">
        <v>87589.670000000013</v>
      </c>
      <c r="H84" s="107">
        <v>75700.519999999975</v>
      </c>
      <c r="I84" s="107">
        <v>824.04000000000008</v>
      </c>
      <c r="J84" s="107">
        <v>142072.76999999999</v>
      </c>
      <c r="K84" s="107">
        <v>4176.1900000000005</v>
      </c>
      <c r="L84" s="107">
        <v>8223.08</v>
      </c>
      <c r="M84" s="107">
        <v>4165.82</v>
      </c>
      <c r="N84" s="107">
        <v>31209.929999999997</v>
      </c>
      <c r="O84" s="107"/>
      <c r="P84" s="107">
        <v>353870.5699999996</v>
      </c>
      <c r="Q84" s="107">
        <v>159141.60000000003</v>
      </c>
      <c r="R84" s="107">
        <v>132557.45000000001</v>
      </c>
      <c r="S84" s="107">
        <v>2832.1600000000008</v>
      </c>
      <c r="T84" s="107">
        <v>1275.24</v>
      </c>
      <c r="U84" s="107">
        <v>21843.67</v>
      </c>
      <c r="V84" s="107"/>
      <c r="W84" s="107">
        <v>30908.67</v>
      </c>
      <c r="X84" s="107">
        <v>2938315.3200000008</v>
      </c>
    </row>
    <row r="85" spans="1:24" s="112" customFormat="1" x14ac:dyDescent="0.2">
      <c r="A85" s="112" t="s">
        <v>23</v>
      </c>
      <c r="B85" s="107">
        <v>499318.32</v>
      </c>
      <c r="C85" s="107">
        <v>535462.07999999984</v>
      </c>
      <c r="D85" s="107">
        <v>50272.35</v>
      </c>
      <c r="E85" s="107">
        <v>566475.31000000064</v>
      </c>
      <c r="F85" s="107">
        <v>159260.97999999998</v>
      </c>
      <c r="G85" s="107">
        <v>90658.23</v>
      </c>
      <c r="H85" s="107">
        <v>84133.79</v>
      </c>
      <c r="I85" s="107">
        <v>1729.4299999999998</v>
      </c>
      <c r="J85" s="107">
        <v>290751.94</v>
      </c>
      <c r="K85" s="107">
        <v>76518.850000000006</v>
      </c>
      <c r="L85" s="107">
        <v>68292.12</v>
      </c>
      <c r="M85" s="107">
        <v>6223.9400000000005</v>
      </c>
      <c r="N85" s="107">
        <v>128332.70999999998</v>
      </c>
      <c r="O85" s="107"/>
      <c r="P85" s="107">
        <v>192906.44000000003</v>
      </c>
      <c r="Q85" s="107">
        <v>178773.53000000006</v>
      </c>
      <c r="R85" s="107">
        <v>394227.71000000008</v>
      </c>
      <c r="S85" s="107">
        <v>83.410000000000011</v>
      </c>
      <c r="T85" s="107">
        <v>290.39999999999998</v>
      </c>
      <c r="U85" s="107">
        <v>76848.319999999978</v>
      </c>
      <c r="V85" s="107"/>
      <c r="W85" s="107">
        <v>912.55000000000007</v>
      </c>
      <c r="X85" s="107">
        <v>3401472.4100000006</v>
      </c>
    </row>
    <row r="86" spans="1:24" s="112" customFormat="1" x14ac:dyDescent="0.2">
      <c r="A86" s="112" t="s">
        <v>24</v>
      </c>
      <c r="B86" s="107">
        <v>182222.14</v>
      </c>
      <c r="C86" s="107">
        <v>217972.33000000005</v>
      </c>
      <c r="D86" s="107">
        <v>15512.88</v>
      </c>
      <c r="E86" s="107">
        <v>502555.34000000026</v>
      </c>
      <c r="F86" s="107">
        <v>1014844.2599999999</v>
      </c>
      <c r="G86" s="107">
        <v>498203.93000000005</v>
      </c>
      <c r="H86" s="107">
        <v>316584.2</v>
      </c>
      <c r="I86" s="107">
        <v>16057.820000000002</v>
      </c>
      <c r="J86" s="107">
        <v>546498.9800000001</v>
      </c>
      <c r="K86" s="107">
        <v>28632.97</v>
      </c>
      <c r="L86" s="107">
        <v>109574.87999999998</v>
      </c>
      <c r="M86" s="107">
        <v>26335.470000000005</v>
      </c>
      <c r="N86" s="107">
        <v>208907.8</v>
      </c>
      <c r="O86" s="107">
        <v>135.94</v>
      </c>
      <c r="P86" s="107">
        <v>874934.01999999979</v>
      </c>
      <c r="Q86" s="107">
        <v>912066.12000000011</v>
      </c>
      <c r="R86" s="107">
        <v>675381.84000000008</v>
      </c>
      <c r="S86" s="107">
        <v>49368.880000000005</v>
      </c>
      <c r="T86" s="107">
        <v>2669.75</v>
      </c>
      <c r="U86" s="107">
        <v>174413.05000000002</v>
      </c>
      <c r="V86" s="107"/>
      <c r="W86" s="107">
        <v>26134.1</v>
      </c>
      <c r="X86" s="107">
        <v>6399006.6999999993</v>
      </c>
    </row>
    <row r="87" spans="1:24" s="112" customFormat="1" x14ac:dyDescent="0.2">
      <c r="A87" s="112" t="s">
        <v>25</v>
      </c>
      <c r="B87" s="107">
        <v>355403.03000000009</v>
      </c>
      <c r="C87" s="107">
        <v>619521.72000000032</v>
      </c>
      <c r="D87" s="107">
        <v>116063.85999999999</v>
      </c>
      <c r="E87" s="107">
        <v>554899.6</v>
      </c>
      <c r="F87" s="107">
        <v>135302.29999999999</v>
      </c>
      <c r="G87" s="107">
        <v>320183.67</v>
      </c>
      <c r="H87" s="107">
        <v>40983.359999999993</v>
      </c>
      <c r="I87" s="107">
        <v>10634.430000000002</v>
      </c>
      <c r="J87" s="107">
        <v>563287.45999999985</v>
      </c>
      <c r="K87" s="107">
        <v>86103.709999999992</v>
      </c>
      <c r="L87" s="107">
        <v>89809.91</v>
      </c>
      <c r="M87" s="107">
        <v>21311.029999999995</v>
      </c>
      <c r="N87" s="107">
        <v>72373.06</v>
      </c>
      <c r="O87" s="107">
        <v>781.51</v>
      </c>
      <c r="P87" s="107">
        <v>524567.58000000019</v>
      </c>
      <c r="Q87" s="107">
        <v>140400.12999999995</v>
      </c>
      <c r="R87" s="107">
        <v>45113.94000000001</v>
      </c>
      <c r="S87" s="107">
        <v>7326.9799999999987</v>
      </c>
      <c r="T87" s="107"/>
      <c r="U87" s="107">
        <v>52732.630000000048</v>
      </c>
      <c r="V87" s="107">
        <v>75.419999999999987</v>
      </c>
      <c r="W87" s="107">
        <v>602.91999999999996</v>
      </c>
      <c r="X87" s="107">
        <v>3757478.2499999995</v>
      </c>
    </row>
    <row r="88" spans="1:24" s="112" customFormat="1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s="112" customFormat="1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x14ac:dyDescent="0.2">
      <c r="A90" s="16" t="s">
        <v>26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39"/>
      <c r="W90" s="17"/>
      <c r="X90" s="17"/>
    </row>
    <row r="91" spans="1:24" x14ac:dyDescent="0.2">
      <c r="A91" s="228" t="s">
        <v>27</v>
      </c>
      <c r="B91" s="229"/>
      <c r="C91" s="229"/>
      <c r="D91" s="229"/>
      <c r="E91" s="215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40"/>
    </row>
    <row r="92" spans="1:24" x14ac:dyDescent="0.2">
      <c r="A92" s="230" t="s">
        <v>28</v>
      </c>
      <c r="B92" s="229"/>
      <c r="C92" s="229"/>
      <c r="D92" s="229"/>
      <c r="E92" s="22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4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4" x14ac:dyDescent="0.2">
      <c r="A94" s="11"/>
    </row>
    <row r="95" spans="1:24" x14ac:dyDescent="0.2">
      <c r="A95" s="11"/>
    </row>
    <row r="96" spans="1:24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</sheetData>
  <mergeCells count="5">
    <mergeCell ref="B1:X1"/>
    <mergeCell ref="C2:X2"/>
    <mergeCell ref="A4:A5"/>
    <mergeCell ref="A91:E91"/>
    <mergeCell ref="A92:E9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6"/>
  <sheetViews>
    <sheetView zoomScaleNormal="100" workbookViewId="0">
      <pane xSplit="1" ySplit="6" topLeftCell="J70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ColWidth="9.28515625" defaultRowHeight="12.75" x14ac:dyDescent="0.2"/>
  <cols>
    <col min="1" max="1" width="10.42578125" style="7" customWidth="1"/>
    <col min="2" max="2" width="9.5703125" style="7" customWidth="1"/>
    <col min="3" max="3" width="9.28515625" style="7" customWidth="1"/>
    <col min="4" max="4" width="8.5703125" style="7" customWidth="1"/>
    <col min="5" max="5" width="10.42578125" style="7" customWidth="1"/>
    <col min="6" max="6" width="8.7109375" style="7" customWidth="1"/>
    <col min="7" max="7" width="10.28515625" style="7" customWidth="1"/>
    <col min="8" max="8" width="11.28515625" style="7" bestFit="1" customWidth="1"/>
    <col min="9" max="9" width="11.5703125" style="7" customWidth="1"/>
    <col min="10" max="10" width="14.28515625" style="7" bestFit="1" customWidth="1"/>
    <col min="11" max="11" width="11.5703125" style="7" customWidth="1"/>
    <col min="12" max="12" width="8.5703125" style="7" customWidth="1"/>
    <col min="13" max="13" width="10.5703125" style="7" customWidth="1"/>
    <col min="14" max="15" width="12.28515625" style="7" customWidth="1"/>
    <col min="16" max="16" width="9.28515625" style="7" customWidth="1"/>
    <col min="17" max="17" width="13" style="7" customWidth="1"/>
    <col min="18" max="18" width="10.28515625" style="7" customWidth="1"/>
    <col min="19" max="19" width="17.42578125" style="7" customWidth="1"/>
    <col min="20" max="20" width="10.7109375" style="7" customWidth="1"/>
    <col min="21" max="21" width="12.42578125" style="7" customWidth="1"/>
    <col min="22" max="22" width="8.7109375" style="7" customWidth="1"/>
    <col min="23" max="23" width="7.5703125" style="7" customWidth="1"/>
    <col min="24" max="16384" width="9.28515625" style="7"/>
  </cols>
  <sheetData>
    <row r="1" spans="1:24" ht="18.75" x14ac:dyDescent="0.3">
      <c r="A1" s="231" t="s">
        <v>98</v>
      </c>
      <c r="B1" s="223" t="s">
        <v>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15.75" x14ac:dyDescent="0.3">
      <c r="A2" s="232"/>
      <c r="B2" s="225" t="s">
        <v>100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s="41" customFormat="1" ht="15.75" customHeight="1" x14ac:dyDescent="0.2">
      <c r="A3" s="233" t="s">
        <v>53</v>
      </c>
      <c r="B3" s="41" t="s">
        <v>31</v>
      </c>
      <c r="C3" s="41" t="s">
        <v>32</v>
      </c>
      <c r="D3" s="41" t="s">
        <v>33</v>
      </c>
      <c r="E3" s="41" t="s">
        <v>34</v>
      </c>
      <c r="F3" s="41" t="s">
        <v>35</v>
      </c>
      <c r="G3" s="41" t="s">
        <v>36</v>
      </c>
      <c r="H3" s="41" t="s">
        <v>37</v>
      </c>
      <c r="I3" s="41" t="s">
        <v>38</v>
      </c>
      <c r="J3" s="41" t="s">
        <v>39</v>
      </c>
      <c r="K3" s="41" t="s">
        <v>40</v>
      </c>
      <c r="L3" s="41" t="s">
        <v>41</v>
      </c>
      <c r="M3" s="41" t="s">
        <v>42</v>
      </c>
      <c r="N3" s="41" t="s">
        <v>43</v>
      </c>
      <c r="O3" s="41" t="s">
        <v>44</v>
      </c>
      <c r="P3" s="41" t="s">
        <v>45</v>
      </c>
      <c r="Q3" s="41" t="s">
        <v>46</v>
      </c>
      <c r="R3" s="41" t="s">
        <v>47</v>
      </c>
      <c r="S3" s="41" t="s">
        <v>48</v>
      </c>
      <c r="T3" s="42" t="s">
        <v>49</v>
      </c>
      <c r="U3" s="41" t="s">
        <v>50</v>
      </c>
      <c r="V3" s="41" t="s">
        <v>51</v>
      </c>
      <c r="W3" s="43" t="s">
        <v>52</v>
      </c>
      <c r="X3" s="235" t="s">
        <v>9</v>
      </c>
    </row>
    <row r="4" spans="1:24" s="28" customFormat="1" ht="63.75" x14ac:dyDescent="0.2">
      <c r="A4" s="234"/>
      <c r="B4" s="25" t="s">
        <v>54</v>
      </c>
      <c r="C4" s="25" t="s">
        <v>55</v>
      </c>
      <c r="D4" s="25" t="s">
        <v>56</v>
      </c>
      <c r="E4" s="25" t="s">
        <v>57</v>
      </c>
      <c r="F4" s="25" t="s">
        <v>58</v>
      </c>
      <c r="G4" s="25" t="s">
        <v>59</v>
      </c>
      <c r="H4" s="25" t="s">
        <v>60</v>
      </c>
      <c r="I4" s="25" t="s">
        <v>101</v>
      </c>
      <c r="J4" s="25" t="s">
        <v>62</v>
      </c>
      <c r="K4" s="25" t="s">
        <v>63</v>
      </c>
      <c r="L4" s="25" t="s">
        <v>64</v>
      </c>
      <c r="M4" s="25" t="s">
        <v>65</v>
      </c>
      <c r="N4" s="25" t="s">
        <v>66</v>
      </c>
      <c r="O4" s="25" t="s">
        <v>67</v>
      </c>
      <c r="P4" s="25" t="s">
        <v>68</v>
      </c>
      <c r="Q4" s="25" t="s">
        <v>69</v>
      </c>
      <c r="R4" s="25" t="s">
        <v>70</v>
      </c>
      <c r="S4" s="25" t="s">
        <v>71</v>
      </c>
      <c r="T4" s="26" t="s">
        <v>72</v>
      </c>
      <c r="U4" s="25" t="s">
        <v>73</v>
      </c>
      <c r="V4" s="25" t="s">
        <v>74</v>
      </c>
      <c r="W4" s="27" t="s">
        <v>75</v>
      </c>
      <c r="X4" s="224"/>
    </row>
    <row r="5" spans="1:24" s="29" customFormat="1" x14ac:dyDescent="0.2">
      <c r="A5" s="224"/>
      <c r="B5" s="29" t="s">
        <v>76</v>
      </c>
      <c r="C5" s="29" t="s">
        <v>77</v>
      </c>
      <c r="D5" s="29" t="s">
        <v>78</v>
      </c>
      <c r="E5" s="29" t="s">
        <v>79</v>
      </c>
      <c r="F5" s="29" t="s">
        <v>80</v>
      </c>
      <c r="G5" s="29" t="s">
        <v>81</v>
      </c>
      <c r="H5" s="29" t="s">
        <v>82</v>
      </c>
      <c r="I5" s="29" t="s">
        <v>83</v>
      </c>
      <c r="J5" s="29" t="s">
        <v>84</v>
      </c>
      <c r="K5" s="29" t="s">
        <v>85</v>
      </c>
      <c r="L5" s="29" t="s">
        <v>86</v>
      </c>
      <c r="M5" s="29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93</v>
      </c>
      <c r="T5" s="29" t="s">
        <v>94</v>
      </c>
      <c r="U5" s="29" t="s">
        <v>95</v>
      </c>
      <c r="V5" s="29" t="s">
        <v>96</v>
      </c>
      <c r="W5" s="29" t="s">
        <v>97</v>
      </c>
    </row>
    <row r="6" spans="1:24" s="29" customFormat="1" x14ac:dyDescent="0.2">
      <c r="A6" s="30" t="s">
        <v>102</v>
      </c>
    </row>
    <row r="7" spans="1:24" s="29" customFormat="1" x14ac:dyDescent="0.2">
      <c r="A7" s="30" t="s">
        <v>11</v>
      </c>
    </row>
    <row r="8" spans="1:24" s="29" customFormat="1" x14ac:dyDescent="0.2">
      <c r="A8" s="44">
        <v>2010</v>
      </c>
      <c r="B8" s="45">
        <v>3110.5</v>
      </c>
      <c r="C8" s="45">
        <v>0</v>
      </c>
      <c r="D8" s="45">
        <v>28</v>
      </c>
      <c r="E8" s="45">
        <v>1257</v>
      </c>
      <c r="F8" s="45">
        <v>0</v>
      </c>
      <c r="G8" s="45">
        <v>0</v>
      </c>
      <c r="H8" s="45">
        <v>0</v>
      </c>
      <c r="I8" s="45">
        <v>0</v>
      </c>
      <c r="J8" s="45">
        <v>740</v>
      </c>
      <c r="K8" s="45">
        <v>0</v>
      </c>
      <c r="L8" s="45">
        <v>777</v>
      </c>
      <c r="M8" s="45">
        <v>0</v>
      </c>
      <c r="N8" s="45">
        <v>0</v>
      </c>
      <c r="O8" s="45">
        <v>0</v>
      </c>
      <c r="P8" s="45">
        <v>37149</v>
      </c>
      <c r="Q8" s="45">
        <v>5339</v>
      </c>
      <c r="R8" s="45">
        <v>300</v>
      </c>
      <c r="S8" s="45">
        <v>0</v>
      </c>
      <c r="T8" s="45">
        <v>0</v>
      </c>
      <c r="U8" s="45">
        <v>153.5</v>
      </c>
      <c r="V8" s="45">
        <v>17616</v>
      </c>
      <c r="W8" s="45">
        <v>3231</v>
      </c>
      <c r="X8" s="45">
        <f>SUM(B8:W8)</f>
        <v>69701</v>
      </c>
    </row>
    <row r="9" spans="1:24" x14ac:dyDescent="0.2">
      <c r="A9" s="46">
        <v>2011</v>
      </c>
      <c r="B9" s="45">
        <v>0</v>
      </c>
      <c r="C9" s="45">
        <v>311</v>
      </c>
      <c r="D9" s="45">
        <v>0</v>
      </c>
      <c r="E9" s="45">
        <v>370</v>
      </c>
      <c r="F9" s="45">
        <v>599</v>
      </c>
      <c r="G9" s="45">
        <v>20</v>
      </c>
      <c r="H9" s="45">
        <v>100</v>
      </c>
      <c r="I9" s="45">
        <v>0</v>
      </c>
      <c r="J9" s="45">
        <v>0</v>
      </c>
      <c r="K9" s="45">
        <v>0</v>
      </c>
      <c r="L9" s="45">
        <v>0</v>
      </c>
      <c r="M9" s="45">
        <v>30</v>
      </c>
      <c r="N9" s="45">
        <v>200</v>
      </c>
      <c r="O9" s="45">
        <v>0</v>
      </c>
      <c r="P9" s="45">
        <v>145233.22</v>
      </c>
      <c r="Q9" s="45">
        <v>840</v>
      </c>
      <c r="R9" s="45">
        <v>150</v>
      </c>
      <c r="S9" s="45">
        <v>0</v>
      </c>
      <c r="T9" s="45">
        <v>0</v>
      </c>
      <c r="U9" s="45">
        <v>0</v>
      </c>
      <c r="V9" s="45">
        <v>0</v>
      </c>
      <c r="W9" s="45">
        <v>2700</v>
      </c>
      <c r="X9" s="45">
        <f>SUM(B9:W9)</f>
        <v>150553.22</v>
      </c>
    </row>
    <row r="10" spans="1:24" s="29" customFormat="1" x14ac:dyDescent="0.2">
      <c r="A10" s="44">
        <v>2012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7971</v>
      </c>
      <c r="Q10" s="45">
        <v>297</v>
      </c>
      <c r="R10" s="45">
        <v>50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8318</v>
      </c>
    </row>
    <row r="11" spans="1:24" s="29" customFormat="1" x14ac:dyDescent="0.2">
      <c r="A11" s="44">
        <v>2013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340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100</v>
      </c>
      <c r="X11" s="45">
        <f>SUM(B11:W11)</f>
        <v>440</v>
      </c>
    </row>
    <row r="12" spans="1:24" s="29" customFormat="1" x14ac:dyDescent="0.2">
      <c r="A12" s="46">
        <v>2014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300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f>SUM(B12:W12)</f>
        <v>300</v>
      </c>
    </row>
    <row r="13" spans="1:24" s="29" customFormat="1" x14ac:dyDescent="0.2">
      <c r="A13" s="46">
        <v>2015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480</v>
      </c>
      <c r="Q13" s="45">
        <v>810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150</v>
      </c>
      <c r="X13" s="45">
        <f>SUM(B13:W13)</f>
        <v>1440</v>
      </c>
    </row>
    <row r="14" spans="1:24" s="47" customFormat="1" x14ac:dyDescent="0.2">
      <c r="A14" s="46">
        <v>2016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</row>
    <row r="15" spans="1:24" s="47" customFormat="1" x14ac:dyDescent="0.2">
      <c r="A15" s="46">
        <v>2017</v>
      </c>
      <c r="B15" s="13">
        <v>0</v>
      </c>
      <c r="C15" s="13">
        <v>0</v>
      </c>
      <c r="D15" s="13">
        <v>0</v>
      </c>
      <c r="E15" s="13">
        <v>18943</v>
      </c>
      <c r="F15" s="13">
        <v>3000</v>
      </c>
      <c r="G15" s="13">
        <v>0</v>
      </c>
      <c r="H15" s="13">
        <v>0</v>
      </c>
      <c r="I15" s="13">
        <v>0</v>
      </c>
      <c r="J15" s="13">
        <v>1000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3437</v>
      </c>
      <c r="Q15" s="13">
        <v>2303</v>
      </c>
      <c r="R15" s="13">
        <v>998</v>
      </c>
      <c r="S15" s="13">
        <v>0</v>
      </c>
      <c r="T15" s="13">
        <v>0</v>
      </c>
      <c r="U15" s="13">
        <v>0</v>
      </c>
      <c r="V15" s="13">
        <v>0</v>
      </c>
      <c r="W15" s="13">
        <v>450</v>
      </c>
      <c r="X15" s="11">
        <v>30131</v>
      </c>
    </row>
    <row r="16" spans="1:24" x14ac:dyDescent="0.2">
      <c r="A16" s="7">
        <v>2018</v>
      </c>
      <c r="B16" s="11">
        <f>SUM(B24:B35)</f>
        <v>0</v>
      </c>
      <c r="C16" s="11">
        <f t="shared" ref="C16:X16" si="0">SUM(C24:C35)</f>
        <v>0</v>
      </c>
      <c r="D16" s="11">
        <f t="shared" si="0"/>
        <v>0</v>
      </c>
      <c r="E16" s="11">
        <f t="shared" si="0"/>
        <v>1027</v>
      </c>
      <c r="F16" s="11">
        <f t="shared" si="0"/>
        <v>1396</v>
      </c>
      <c r="G16" s="11">
        <f t="shared" si="0"/>
        <v>300</v>
      </c>
      <c r="H16" s="11">
        <f t="shared" si="0"/>
        <v>650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10610</v>
      </c>
      <c r="Q16" s="11">
        <f t="shared" si="0"/>
        <v>4255</v>
      </c>
      <c r="R16" s="11">
        <f t="shared" si="0"/>
        <v>26615</v>
      </c>
      <c r="S16" s="11">
        <f t="shared" si="0"/>
        <v>50</v>
      </c>
      <c r="T16" s="11">
        <f t="shared" si="0"/>
        <v>0</v>
      </c>
      <c r="U16" s="11">
        <f t="shared" si="0"/>
        <v>150</v>
      </c>
      <c r="V16" s="11">
        <f t="shared" si="0"/>
        <v>0</v>
      </c>
      <c r="W16" s="11">
        <f t="shared" si="0"/>
        <v>7545</v>
      </c>
      <c r="X16" s="11">
        <f t="shared" si="0"/>
        <v>52598</v>
      </c>
    </row>
    <row r="17" spans="1:24" x14ac:dyDescent="0.2">
      <c r="A17" s="7">
        <v>2019</v>
      </c>
      <c r="B17" s="11">
        <f>SUM(B37:B48)</f>
        <v>0</v>
      </c>
      <c r="C17" s="11">
        <f t="shared" ref="C17:W17" si="1">SUM(C37:C48)</f>
        <v>0</v>
      </c>
      <c r="D17" s="11">
        <f t="shared" si="1"/>
        <v>0</v>
      </c>
      <c r="E17" s="11">
        <f t="shared" si="1"/>
        <v>50</v>
      </c>
      <c r="F17" s="11">
        <f t="shared" si="1"/>
        <v>163</v>
      </c>
      <c r="G17" s="11">
        <f t="shared" si="1"/>
        <v>600</v>
      </c>
      <c r="H17" s="11">
        <f>SUM(H37:H48)</f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50</v>
      </c>
      <c r="O17" s="11">
        <f t="shared" si="1"/>
        <v>0</v>
      </c>
      <c r="P17" s="11">
        <f t="shared" si="1"/>
        <v>11664.24</v>
      </c>
      <c r="Q17" s="11">
        <f t="shared" si="1"/>
        <v>26240</v>
      </c>
      <c r="R17" s="11">
        <f t="shared" si="1"/>
        <v>26445</v>
      </c>
      <c r="S17" s="11">
        <f t="shared" si="1"/>
        <v>800</v>
      </c>
      <c r="T17" s="11">
        <f t="shared" si="1"/>
        <v>0</v>
      </c>
      <c r="U17" s="11">
        <f t="shared" si="1"/>
        <v>200</v>
      </c>
      <c r="V17" s="11">
        <f t="shared" si="1"/>
        <v>0</v>
      </c>
      <c r="W17" s="11">
        <f t="shared" si="1"/>
        <v>2920</v>
      </c>
      <c r="X17" s="11">
        <f>SUM(X37:X48)</f>
        <v>69132.239999999991</v>
      </c>
    </row>
    <row r="18" spans="1:24" x14ac:dyDescent="0.2">
      <c r="A18" s="9">
        <v>2020</v>
      </c>
      <c r="B18" s="11">
        <f>SUM(B50:B61)</f>
        <v>900</v>
      </c>
      <c r="C18" s="11">
        <f>SUM(C50:C61)</f>
        <v>900</v>
      </c>
      <c r="D18" s="11">
        <f t="shared" ref="D18:W18" si="2">SUM(D50:D61)</f>
        <v>0</v>
      </c>
      <c r="E18" s="11">
        <f t="shared" si="2"/>
        <v>1640</v>
      </c>
      <c r="F18" s="11">
        <f t="shared" si="2"/>
        <v>0</v>
      </c>
      <c r="G18" s="11">
        <f t="shared" si="2"/>
        <v>650</v>
      </c>
      <c r="H18" s="11">
        <f t="shared" si="2"/>
        <v>3178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8043</v>
      </c>
      <c r="Q18" s="11">
        <f t="shared" si="2"/>
        <v>1251</v>
      </c>
      <c r="R18" s="11">
        <f t="shared" si="2"/>
        <v>2000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2939</v>
      </c>
      <c r="X18" s="11">
        <f>SUM(B18:W18)</f>
        <v>21501</v>
      </c>
    </row>
    <row r="19" spans="1:24" x14ac:dyDescent="0.2">
      <c r="A19" s="7">
        <v>2021</v>
      </c>
      <c r="B19" s="11">
        <f t="shared" ref="B19:I19" si="3">SUM(B63:B74)</f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>SUM(J63:J74)</f>
        <v>0</v>
      </c>
      <c r="K19" s="11">
        <f t="shared" ref="K19:X19" si="4">SUM(K63:K74)</f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1060</v>
      </c>
      <c r="Q19" s="11">
        <f t="shared" si="4"/>
        <v>2100</v>
      </c>
      <c r="R19" s="11">
        <f t="shared" si="4"/>
        <v>350000</v>
      </c>
      <c r="S19" s="11">
        <f t="shared" si="4"/>
        <v>0</v>
      </c>
      <c r="T19" s="11">
        <f t="shared" si="4"/>
        <v>0</v>
      </c>
      <c r="U19" s="11">
        <f t="shared" si="4"/>
        <v>45000</v>
      </c>
      <c r="V19" s="11">
        <f t="shared" si="4"/>
        <v>0</v>
      </c>
      <c r="W19" s="11">
        <f t="shared" si="4"/>
        <v>2831</v>
      </c>
      <c r="X19" s="11">
        <f t="shared" si="4"/>
        <v>400991</v>
      </c>
    </row>
    <row r="20" spans="1:24" s="181" customFormat="1" x14ac:dyDescent="0.2">
      <c r="A20" s="181" t="s">
        <v>222</v>
      </c>
      <c r="B20" s="180">
        <v>0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</row>
    <row r="21" spans="1:24" s="181" customFormat="1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</row>
    <row r="22" spans="1:24" x14ac:dyDescent="0.2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">
      <c r="A23" s="12">
        <v>2018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x14ac:dyDescent="0.2">
      <c r="A24" s="7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790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100</v>
      </c>
      <c r="Q24" s="13">
        <v>1300</v>
      </c>
      <c r="R24" s="13">
        <v>0</v>
      </c>
      <c r="S24" s="13">
        <v>0</v>
      </c>
      <c r="T24" s="13">
        <v>0</v>
      </c>
      <c r="U24" s="13">
        <v>100</v>
      </c>
      <c r="V24" s="13">
        <v>0</v>
      </c>
      <c r="W24" s="13">
        <v>1340</v>
      </c>
      <c r="X24" s="13">
        <f t="shared" ref="X24:X61" si="5">SUM(B24:W24)</f>
        <v>3630</v>
      </c>
    </row>
    <row r="25" spans="1:24" x14ac:dyDescent="0.2">
      <c r="A25" s="7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200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5"/>
        <v>200</v>
      </c>
    </row>
    <row r="26" spans="1:24" x14ac:dyDescent="0.2">
      <c r="A26" s="7" t="s">
        <v>15</v>
      </c>
      <c r="B26" s="13">
        <v>0</v>
      </c>
      <c r="C26" s="13">
        <v>0</v>
      </c>
      <c r="D26" s="13">
        <v>0</v>
      </c>
      <c r="E26" s="13">
        <v>1027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767</v>
      </c>
      <c r="Q26" s="13">
        <v>665</v>
      </c>
      <c r="R26" s="13">
        <v>0</v>
      </c>
      <c r="S26" s="13">
        <v>0</v>
      </c>
      <c r="T26" s="13">
        <v>0</v>
      </c>
      <c r="U26" s="13">
        <v>50</v>
      </c>
      <c r="V26" s="13">
        <v>0</v>
      </c>
      <c r="W26" s="13">
        <v>2950</v>
      </c>
      <c r="X26" s="13">
        <f t="shared" si="5"/>
        <v>5459</v>
      </c>
    </row>
    <row r="27" spans="1:24" x14ac:dyDescent="0.2">
      <c r="A27" s="7" t="s">
        <v>16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465</v>
      </c>
      <c r="Q27" s="13">
        <v>40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f t="shared" si="5"/>
        <v>505</v>
      </c>
    </row>
    <row r="28" spans="1:24" x14ac:dyDescent="0.2">
      <c r="A28" s="7" t="s">
        <v>17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f t="shared" si="5"/>
        <v>0</v>
      </c>
    </row>
    <row r="29" spans="1:24" x14ac:dyDescent="0.2">
      <c r="A29" s="7" t="s">
        <v>18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si="5"/>
        <v>0</v>
      </c>
    </row>
    <row r="30" spans="1:24" x14ac:dyDescent="0.2">
      <c r="A30" s="7" t="s">
        <v>19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250</v>
      </c>
      <c r="R30" s="13">
        <v>1200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5"/>
        <v>1450</v>
      </c>
    </row>
    <row r="31" spans="1:24" x14ac:dyDescent="0.2">
      <c r="A31" s="7" t="s">
        <v>20</v>
      </c>
      <c r="B31" s="13">
        <v>0</v>
      </c>
      <c r="C31" s="13">
        <v>0</v>
      </c>
      <c r="D31" s="13">
        <v>0</v>
      </c>
      <c r="E31" s="13">
        <v>0</v>
      </c>
      <c r="F31" s="13">
        <v>53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5"/>
        <v>53</v>
      </c>
    </row>
    <row r="32" spans="1:24" x14ac:dyDescent="0.2">
      <c r="A32" s="14" t="s">
        <v>21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650</v>
      </c>
      <c r="R32" s="13">
        <v>95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5"/>
        <v>745</v>
      </c>
    </row>
    <row r="33" spans="1:24" x14ac:dyDescent="0.2">
      <c r="A33" s="14" t="s">
        <v>23</v>
      </c>
      <c r="B33" s="13">
        <v>0</v>
      </c>
      <c r="C33" s="13">
        <v>0</v>
      </c>
      <c r="D33" s="13">
        <v>0</v>
      </c>
      <c r="E33" s="13">
        <v>0</v>
      </c>
      <c r="F33" s="13">
        <v>500</v>
      </c>
      <c r="G33" s="13">
        <v>300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8450</v>
      </c>
      <c r="Q33" s="13">
        <v>1000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1250</v>
      </c>
      <c r="X33" s="13">
        <f t="shared" si="5"/>
        <v>11500</v>
      </c>
    </row>
    <row r="34" spans="1:24" x14ac:dyDescent="0.2">
      <c r="A34" s="14" t="s">
        <v>24</v>
      </c>
      <c r="B34" s="13">
        <v>0</v>
      </c>
      <c r="C34" s="13">
        <v>0</v>
      </c>
      <c r="D34" s="13">
        <v>0</v>
      </c>
      <c r="E34" s="13">
        <v>0</v>
      </c>
      <c r="F34" s="13">
        <v>53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378</v>
      </c>
      <c r="Q34" s="13">
        <v>100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105</v>
      </c>
      <c r="X34" s="13">
        <f t="shared" si="5"/>
        <v>636</v>
      </c>
    </row>
    <row r="35" spans="1:24" x14ac:dyDescent="0.2">
      <c r="A35" s="14" t="s">
        <v>25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650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450</v>
      </c>
      <c r="Q35" s="13">
        <v>50</v>
      </c>
      <c r="R35" s="13">
        <v>25320</v>
      </c>
      <c r="S35" s="13">
        <v>50</v>
      </c>
      <c r="T35" s="13">
        <v>0</v>
      </c>
      <c r="U35" s="13">
        <v>0</v>
      </c>
      <c r="V35" s="13">
        <v>0</v>
      </c>
      <c r="W35" s="13">
        <v>1900</v>
      </c>
      <c r="X35" s="13">
        <f t="shared" si="5"/>
        <v>28420</v>
      </c>
    </row>
    <row r="36" spans="1:24" x14ac:dyDescent="0.2">
      <c r="A36" s="12">
        <v>2019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13"/>
    </row>
    <row r="37" spans="1:24" x14ac:dyDescent="0.2">
      <c r="A37" s="7" t="s">
        <v>13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100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8027</v>
      </c>
      <c r="Q37" s="13">
        <v>50</v>
      </c>
      <c r="R37" s="13">
        <v>250</v>
      </c>
      <c r="S37" s="13">
        <v>0</v>
      </c>
      <c r="T37" s="13">
        <v>0</v>
      </c>
      <c r="U37" s="13">
        <v>0</v>
      </c>
      <c r="V37" s="13">
        <v>0</v>
      </c>
      <c r="W37" s="13">
        <v>800</v>
      </c>
      <c r="X37" s="13">
        <f t="shared" si="5"/>
        <v>9227</v>
      </c>
    </row>
    <row r="38" spans="1:24" x14ac:dyDescent="0.2">
      <c r="A38" s="7" t="s">
        <v>14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5"/>
        <v>0</v>
      </c>
    </row>
    <row r="39" spans="1:24" x14ac:dyDescent="0.2">
      <c r="A39" s="7" t="s">
        <v>15</v>
      </c>
      <c r="B39" s="13">
        <v>0</v>
      </c>
      <c r="C39" s="13">
        <v>0</v>
      </c>
      <c r="D39" s="13">
        <v>0</v>
      </c>
      <c r="E39" s="13">
        <v>0</v>
      </c>
      <c r="F39" s="13">
        <v>53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13000</v>
      </c>
      <c r="R39" s="13">
        <v>25000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5"/>
        <v>38053</v>
      </c>
    </row>
    <row r="40" spans="1:24" x14ac:dyDescent="0.2">
      <c r="A40" s="7" t="s">
        <v>16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222</v>
      </c>
      <c r="Q40" s="13">
        <v>200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70</v>
      </c>
      <c r="X40" s="13">
        <f t="shared" si="5"/>
        <v>492</v>
      </c>
    </row>
    <row r="41" spans="1:24" x14ac:dyDescent="0.2">
      <c r="A41" s="7" t="s">
        <v>17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7320</v>
      </c>
      <c r="R41" s="13">
        <v>100</v>
      </c>
      <c r="S41" s="13">
        <v>0</v>
      </c>
      <c r="T41" s="13">
        <v>0</v>
      </c>
      <c r="U41" s="13">
        <v>0</v>
      </c>
      <c r="V41" s="13">
        <v>0</v>
      </c>
      <c r="W41" s="13">
        <v>40</v>
      </c>
      <c r="X41" s="13">
        <f t="shared" si="5"/>
        <v>7460</v>
      </c>
    </row>
    <row r="42" spans="1:24" x14ac:dyDescent="0.2">
      <c r="A42" s="7" t="s">
        <v>18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350</v>
      </c>
      <c r="R42" s="13">
        <v>0</v>
      </c>
      <c r="S42" s="13">
        <v>250</v>
      </c>
      <c r="T42" s="13">
        <v>0</v>
      </c>
      <c r="U42" s="13">
        <v>0</v>
      </c>
      <c r="V42" s="13">
        <v>0</v>
      </c>
      <c r="W42" s="13">
        <v>1210</v>
      </c>
      <c r="X42" s="13">
        <f t="shared" si="5"/>
        <v>1810</v>
      </c>
    </row>
    <row r="43" spans="1:24" x14ac:dyDescent="0.2">
      <c r="A43" s="7" t="s">
        <v>19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3100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f t="shared" si="5"/>
        <v>3100</v>
      </c>
    </row>
    <row r="44" spans="1:24" x14ac:dyDescent="0.2">
      <c r="A44" s="7" t="s">
        <v>20</v>
      </c>
      <c r="B44" s="13">
        <v>0</v>
      </c>
      <c r="C44" s="13">
        <v>0</v>
      </c>
      <c r="D44" s="13">
        <v>0</v>
      </c>
      <c r="E44" s="13">
        <v>50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5"/>
        <v>50</v>
      </c>
    </row>
    <row r="45" spans="1:24" x14ac:dyDescent="0.2">
      <c r="A45" s="14" t="s">
        <v>21</v>
      </c>
      <c r="B45" s="13">
        <v>0</v>
      </c>
      <c r="C45" s="13">
        <v>0</v>
      </c>
      <c r="D45" s="13">
        <v>0</v>
      </c>
      <c r="E45" s="13">
        <v>0</v>
      </c>
      <c r="F45" s="13">
        <v>10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50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 t="shared" si="5"/>
        <v>60</v>
      </c>
    </row>
    <row r="46" spans="1:24" x14ac:dyDescent="0.2">
      <c r="A46" s="14" t="s">
        <v>23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500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1895.24</v>
      </c>
      <c r="Q46" s="13">
        <v>1560</v>
      </c>
      <c r="R46" s="13">
        <v>550</v>
      </c>
      <c r="S46" s="13">
        <v>250</v>
      </c>
      <c r="T46" s="13">
        <v>0</v>
      </c>
      <c r="U46" s="13">
        <v>0</v>
      </c>
      <c r="V46" s="13">
        <v>0</v>
      </c>
      <c r="W46" s="13">
        <v>300</v>
      </c>
      <c r="X46" s="13">
        <f t="shared" si="5"/>
        <v>5055.24</v>
      </c>
    </row>
    <row r="47" spans="1:24" x14ac:dyDescent="0.2">
      <c r="A47" s="14" t="s">
        <v>24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50</v>
      </c>
      <c r="O47" s="13">
        <v>0</v>
      </c>
      <c r="P47" s="13">
        <v>1170</v>
      </c>
      <c r="Q47" s="13">
        <v>120</v>
      </c>
      <c r="R47" s="13">
        <v>545</v>
      </c>
      <c r="S47" s="13">
        <v>300</v>
      </c>
      <c r="T47" s="13">
        <v>0</v>
      </c>
      <c r="U47" s="13">
        <v>0</v>
      </c>
      <c r="V47" s="13">
        <v>0</v>
      </c>
      <c r="W47" s="13">
        <v>0</v>
      </c>
      <c r="X47" s="13">
        <f t="shared" si="5"/>
        <v>2185</v>
      </c>
    </row>
    <row r="48" spans="1:24" x14ac:dyDescent="0.2">
      <c r="A48" s="14" t="s">
        <v>25</v>
      </c>
      <c r="B48" s="13">
        <v>0</v>
      </c>
      <c r="C48" s="13">
        <v>0</v>
      </c>
      <c r="D48" s="13">
        <v>0</v>
      </c>
      <c r="E48" s="13">
        <v>0</v>
      </c>
      <c r="F48" s="13">
        <v>100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350</v>
      </c>
      <c r="Q48" s="13">
        <v>490</v>
      </c>
      <c r="R48" s="13">
        <v>0</v>
      </c>
      <c r="S48" s="13">
        <v>0</v>
      </c>
      <c r="T48" s="13">
        <v>0</v>
      </c>
      <c r="U48" s="13">
        <v>200</v>
      </c>
      <c r="V48" s="13">
        <v>0</v>
      </c>
      <c r="W48" s="13">
        <v>500</v>
      </c>
      <c r="X48" s="13">
        <f t="shared" si="5"/>
        <v>1640</v>
      </c>
    </row>
    <row r="49" spans="1:24" x14ac:dyDescent="0.2">
      <c r="A49" s="12">
        <v>2020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13"/>
    </row>
    <row r="50" spans="1:24" x14ac:dyDescent="0.2">
      <c r="A50" s="7" t="s">
        <v>13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f t="shared" si="5"/>
        <v>0</v>
      </c>
    </row>
    <row r="51" spans="1:24" x14ac:dyDescent="0.2">
      <c r="A51" s="7" t="s">
        <v>14</v>
      </c>
      <c r="B51" s="13">
        <v>900</v>
      </c>
      <c r="C51" s="13">
        <v>900</v>
      </c>
      <c r="D51" s="13">
        <v>0</v>
      </c>
      <c r="E51" s="13">
        <v>1640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352</v>
      </c>
      <c r="Q51" s="13">
        <v>100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2289</v>
      </c>
      <c r="X51" s="13">
        <f>SUM(B51:W51)</f>
        <v>6181</v>
      </c>
    </row>
    <row r="52" spans="1:24" x14ac:dyDescent="0.2">
      <c r="A52" s="7" t="s">
        <v>15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57</v>
      </c>
      <c r="Q52" s="13">
        <v>1</v>
      </c>
      <c r="R52" s="13">
        <v>1500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f t="shared" si="5"/>
        <v>1558</v>
      </c>
    </row>
    <row r="53" spans="1:24" x14ac:dyDescent="0.2">
      <c r="A53" s="7" t="s">
        <v>16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 t="shared" si="5"/>
        <v>0</v>
      </c>
    </row>
    <row r="54" spans="1:24" x14ac:dyDescent="0.2">
      <c r="A54" s="7" t="s">
        <v>17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 t="shared" si="5"/>
        <v>0</v>
      </c>
    </row>
    <row r="55" spans="1:24" x14ac:dyDescent="0.2">
      <c r="A55" s="7" t="s">
        <v>18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650</v>
      </c>
      <c r="H55" s="13">
        <v>3178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6329</v>
      </c>
      <c r="Q55" s="13">
        <v>400</v>
      </c>
      <c r="R55" s="13">
        <v>500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f t="shared" si="5"/>
        <v>11057</v>
      </c>
    </row>
    <row r="56" spans="1:24" x14ac:dyDescent="0.2">
      <c r="A56" s="7" t="s">
        <v>19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150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 t="shared" si="5"/>
        <v>150</v>
      </c>
    </row>
    <row r="57" spans="1:24" x14ac:dyDescent="0.2">
      <c r="A57" s="7" t="s">
        <v>20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5"/>
        <v>0</v>
      </c>
    </row>
    <row r="58" spans="1:24" x14ac:dyDescent="0.2">
      <c r="A58" s="7" t="s">
        <v>21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f t="shared" si="5"/>
        <v>0</v>
      </c>
    </row>
    <row r="59" spans="1:24" x14ac:dyDescent="0.2">
      <c r="A59" s="7" t="s">
        <v>23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400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200</v>
      </c>
      <c r="X59" s="13">
        <f t="shared" si="5"/>
        <v>600</v>
      </c>
    </row>
    <row r="60" spans="1:24" x14ac:dyDescent="0.2">
      <c r="A60" s="7" t="s">
        <v>24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f t="shared" si="5"/>
        <v>0</v>
      </c>
    </row>
    <row r="61" spans="1:24" x14ac:dyDescent="0.2">
      <c r="A61" s="7" t="s">
        <v>25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1305</v>
      </c>
      <c r="Q61" s="13">
        <v>200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450</v>
      </c>
      <c r="X61" s="13">
        <f t="shared" si="5"/>
        <v>1955</v>
      </c>
    </row>
    <row r="62" spans="1:24" x14ac:dyDescent="0.2">
      <c r="A62" s="50">
        <v>2021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x14ac:dyDescent="0.2">
      <c r="A63" s="14" t="s">
        <v>13</v>
      </c>
      <c r="B63" s="121">
        <v>0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530</v>
      </c>
      <c r="Q63" s="121">
        <v>2000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f>SUM(B63:W63)</f>
        <v>2530</v>
      </c>
    </row>
    <row r="64" spans="1:24" x14ac:dyDescent="0.2">
      <c r="A64" s="14" t="s">
        <v>14</v>
      </c>
      <c r="B64" s="121">
        <v>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550</v>
      </c>
      <c r="X64" s="121">
        <f t="shared" ref="X64:X87" si="6">SUM(B64:W64)</f>
        <v>550</v>
      </c>
    </row>
    <row r="65" spans="1:24" x14ac:dyDescent="0.2">
      <c r="A65" s="14" t="s">
        <v>15</v>
      </c>
      <c r="B65" s="121">
        <v>0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</row>
    <row r="66" spans="1:24" x14ac:dyDescent="0.2">
      <c r="A66" s="14" t="s">
        <v>16</v>
      </c>
      <c r="B66" s="121">
        <v>0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</row>
    <row r="67" spans="1:24" x14ac:dyDescent="0.2">
      <c r="A67" s="14" t="s">
        <v>17</v>
      </c>
      <c r="B67" s="121">
        <v>0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</row>
    <row r="68" spans="1:24" x14ac:dyDescent="0.2">
      <c r="A68" s="14" t="s">
        <v>18</v>
      </c>
      <c r="B68" s="121">
        <v>0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</row>
    <row r="69" spans="1:24" x14ac:dyDescent="0.2">
      <c r="A69" s="14" t="s">
        <v>19</v>
      </c>
      <c r="B69" s="121">
        <v>0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</row>
    <row r="70" spans="1:24" x14ac:dyDescent="0.2">
      <c r="A70" s="14" t="s">
        <v>20</v>
      </c>
      <c r="B70" s="121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19">
        <v>45000</v>
      </c>
      <c r="V70" s="121">
        <v>0</v>
      </c>
      <c r="W70" s="121">
        <v>431</v>
      </c>
      <c r="X70" s="121">
        <f t="shared" si="6"/>
        <v>45431</v>
      </c>
    </row>
    <row r="71" spans="1:24" x14ac:dyDescent="0.2">
      <c r="A71" s="14" t="s">
        <v>21</v>
      </c>
      <c r="B71" s="121">
        <v>0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50</v>
      </c>
      <c r="R71" s="119">
        <v>350000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X71" s="121">
        <f t="shared" si="6"/>
        <v>350050</v>
      </c>
    </row>
    <row r="72" spans="1:24" s="112" customFormat="1" x14ac:dyDescent="0.2">
      <c r="A72" s="122" t="s">
        <v>23</v>
      </c>
      <c r="B72" s="121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50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350</v>
      </c>
      <c r="X72" s="121">
        <f t="shared" si="6"/>
        <v>400</v>
      </c>
    </row>
    <row r="73" spans="1:24" s="112" customFormat="1" x14ac:dyDescent="0.2">
      <c r="A73" s="122" t="s">
        <v>24</v>
      </c>
      <c r="B73" s="121">
        <v>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530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f t="shared" si="6"/>
        <v>530</v>
      </c>
    </row>
    <row r="74" spans="1:24" s="112" customFormat="1" x14ac:dyDescent="0.2">
      <c r="A74" s="122" t="s">
        <v>25</v>
      </c>
      <c r="B74" s="121">
        <v>0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v>1500</v>
      </c>
      <c r="X74" s="121">
        <f t="shared" si="6"/>
        <v>1500</v>
      </c>
    </row>
    <row r="75" spans="1:24" s="112" customFormat="1" x14ac:dyDescent="0.2">
      <c r="A75" s="185" t="s">
        <v>222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112" customFormat="1" x14ac:dyDescent="0.2">
      <c r="A76" s="14" t="s">
        <v>13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>
        <f t="shared" si="6"/>
        <v>0</v>
      </c>
    </row>
    <row r="77" spans="1:24" s="112" customFormat="1" x14ac:dyDescent="0.2">
      <c r="A77" s="14" t="s">
        <v>14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>
        <f t="shared" si="6"/>
        <v>0</v>
      </c>
    </row>
    <row r="78" spans="1:24" s="112" customFormat="1" x14ac:dyDescent="0.2">
      <c r="A78" s="14" t="s">
        <v>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>
        <f t="shared" si="6"/>
        <v>0</v>
      </c>
    </row>
    <row r="79" spans="1:24" s="112" customFormat="1" x14ac:dyDescent="0.2">
      <c r="A79" s="14" t="s">
        <v>16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>
        <f t="shared" si="6"/>
        <v>0</v>
      </c>
    </row>
    <row r="80" spans="1:24" s="112" customFormat="1" x14ac:dyDescent="0.2">
      <c r="A80" s="14" t="s">
        <v>17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>
        <f t="shared" si="6"/>
        <v>0</v>
      </c>
    </row>
    <row r="81" spans="1:24" s="112" customFormat="1" x14ac:dyDescent="0.2">
      <c r="A81" s="14" t="s">
        <v>18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>
        <f t="shared" si="6"/>
        <v>0</v>
      </c>
    </row>
    <row r="82" spans="1:24" s="112" customFormat="1" x14ac:dyDescent="0.2">
      <c r="A82" s="14" t="s">
        <v>19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>
        <f t="shared" si="6"/>
        <v>0</v>
      </c>
    </row>
    <row r="83" spans="1:24" s="112" customFormat="1" x14ac:dyDescent="0.2">
      <c r="A83" s="14" t="s">
        <v>20</v>
      </c>
      <c r="B83" s="121"/>
      <c r="C83" s="121"/>
      <c r="D83" s="121"/>
      <c r="E83" s="121"/>
      <c r="F83" s="121">
        <v>4913.16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>
        <v>500</v>
      </c>
      <c r="R83" s="121"/>
      <c r="S83" s="121"/>
      <c r="T83" s="121"/>
      <c r="U83" s="121"/>
      <c r="V83" s="121"/>
      <c r="W83" s="121"/>
      <c r="X83" s="121">
        <f t="shared" si="6"/>
        <v>5413.16</v>
      </c>
    </row>
    <row r="84" spans="1:24" s="112" customFormat="1" x14ac:dyDescent="0.2">
      <c r="A84" s="14" t="s">
        <v>21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>
        <f t="shared" si="6"/>
        <v>0</v>
      </c>
    </row>
    <row r="85" spans="1:24" s="112" customFormat="1" x14ac:dyDescent="0.2">
      <c r="A85" s="122" t="s">
        <v>23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>
        <f t="shared" si="6"/>
        <v>0</v>
      </c>
    </row>
    <row r="86" spans="1:24" s="112" customFormat="1" x14ac:dyDescent="0.2">
      <c r="A86" s="122" t="s">
        <v>24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>
        <f t="shared" si="6"/>
        <v>0</v>
      </c>
    </row>
    <row r="87" spans="1:24" s="112" customFormat="1" x14ac:dyDescent="0.2">
      <c r="A87" s="122" t="s">
        <v>25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>
        <f t="shared" si="6"/>
        <v>0</v>
      </c>
    </row>
    <row r="88" spans="1:24" s="112" customFormat="1" x14ac:dyDescent="0.2">
      <c r="A88" s="122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:24" s="112" customFormat="1" x14ac:dyDescent="0.2">
      <c r="A89" s="122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s="112" customFormat="1" x14ac:dyDescent="0.2">
      <c r="A90" s="122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:24" x14ac:dyDescent="0.2">
      <c r="A91" s="16" t="s">
        <v>26</v>
      </c>
      <c r="B91" s="17"/>
      <c r="C91" s="17"/>
      <c r="D91" s="17"/>
      <c r="E91" s="17"/>
    </row>
    <row r="92" spans="1:24" x14ac:dyDescent="0.2">
      <c r="A92" s="228" t="s">
        <v>27</v>
      </c>
      <c r="B92" s="229"/>
      <c r="C92" s="229"/>
      <c r="D92" s="229"/>
      <c r="E92" s="215"/>
    </row>
    <row r="93" spans="1:24" x14ac:dyDescent="0.2">
      <c r="A93" s="230" t="s">
        <v>28</v>
      </c>
      <c r="B93" s="229"/>
      <c r="C93" s="229"/>
      <c r="D93" s="229"/>
      <c r="E93" s="229"/>
    </row>
    <row r="94" spans="1:24" x14ac:dyDescent="0.2">
      <c r="A94" s="11"/>
      <c r="B94" s="11"/>
      <c r="C94" s="11"/>
      <c r="D94" s="11"/>
      <c r="E94" s="11"/>
    </row>
    <row r="95" spans="1:24" x14ac:dyDescent="0.2">
      <c r="A95" s="11"/>
    </row>
    <row r="96" spans="1:24" x14ac:dyDescent="0.2">
      <c r="A96" s="11"/>
    </row>
  </sheetData>
  <mergeCells count="7">
    <mergeCell ref="A93:E93"/>
    <mergeCell ref="A1:A2"/>
    <mergeCell ref="B1:X1"/>
    <mergeCell ref="B2:X2"/>
    <mergeCell ref="A3:A5"/>
    <mergeCell ref="X3:X4"/>
    <mergeCell ref="A92:E9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5"/>
  <sheetViews>
    <sheetView zoomScaleNormal="100" workbookViewId="0">
      <pane xSplit="1" ySplit="6" topLeftCell="B75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ColWidth="9.28515625" defaultRowHeight="12.75" x14ac:dyDescent="0.2"/>
  <cols>
    <col min="1" max="1" width="10.7109375" style="7" customWidth="1"/>
    <col min="2" max="2" width="8.28515625" style="7" customWidth="1"/>
    <col min="3" max="3" width="9" style="7" customWidth="1"/>
    <col min="4" max="4" width="8.42578125" style="7" customWidth="1"/>
    <col min="5" max="5" width="11.28515625" style="7" customWidth="1"/>
    <col min="6" max="6" width="8.5703125" style="7" customWidth="1"/>
    <col min="7" max="7" width="9.7109375" style="7" customWidth="1"/>
    <col min="8" max="8" width="8.7109375" style="7" customWidth="1"/>
    <col min="9" max="9" width="12.28515625" style="7" customWidth="1"/>
    <col min="10" max="10" width="11.7109375" style="7" customWidth="1"/>
    <col min="11" max="11" width="11.42578125" style="7" customWidth="1"/>
    <col min="12" max="12" width="10.28515625" style="7" customWidth="1"/>
    <col min="13" max="13" width="9.42578125" style="7" customWidth="1"/>
    <col min="14" max="14" width="13.7109375" style="7" customWidth="1"/>
    <col min="15" max="15" width="12.28515625" style="7" customWidth="1"/>
    <col min="16" max="16" width="8.28515625" style="7" customWidth="1"/>
    <col min="17" max="17" width="13.7109375" style="7" customWidth="1"/>
    <col min="18" max="18" width="12" style="7" customWidth="1"/>
    <col min="19" max="19" width="13.28515625" style="7" customWidth="1"/>
    <col min="20" max="20" width="10.28515625" style="7" customWidth="1"/>
    <col min="21" max="21" width="12.42578125" style="7" customWidth="1"/>
    <col min="22" max="22" width="9" style="7" customWidth="1"/>
    <col min="23" max="23" width="7.28515625" style="7" bestFit="1" customWidth="1"/>
    <col min="24" max="16384" width="9.28515625" style="7"/>
  </cols>
  <sheetData>
    <row r="1" spans="1:25" ht="18.75" x14ac:dyDescent="0.3">
      <c r="A1" s="231" t="s">
        <v>103</v>
      </c>
      <c r="B1" s="223" t="s">
        <v>104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5" ht="15.75" x14ac:dyDescent="0.3">
      <c r="A2" s="232"/>
      <c r="B2" s="225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5" s="41" customFormat="1" ht="15.75" customHeight="1" x14ac:dyDescent="0.2">
      <c r="A3" s="233" t="s">
        <v>53</v>
      </c>
      <c r="B3" s="41" t="s">
        <v>31</v>
      </c>
      <c r="C3" s="41" t="s">
        <v>32</v>
      </c>
      <c r="D3" s="41" t="s">
        <v>33</v>
      </c>
      <c r="E3" s="41" t="s">
        <v>34</v>
      </c>
      <c r="F3" s="41" t="s">
        <v>35</v>
      </c>
      <c r="G3" s="41" t="s">
        <v>36</v>
      </c>
      <c r="H3" s="41" t="s">
        <v>37</v>
      </c>
      <c r="I3" s="41" t="s">
        <v>38</v>
      </c>
      <c r="J3" s="41" t="s">
        <v>39</v>
      </c>
      <c r="K3" s="41" t="s">
        <v>40</v>
      </c>
      <c r="L3" s="41" t="s">
        <v>41</v>
      </c>
      <c r="M3" s="41" t="s">
        <v>42</v>
      </c>
      <c r="N3" s="41" t="s">
        <v>43</v>
      </c>
      <c r="O3" s="41" t="s">
        <v>44</v>
      </c>
      <c r="P3" s="41" t="s">
        <v>45</v>
      </c>
      <c r="Q3" s="41" t="s">
        <v>46</v>
      </c>
      <c r="R3" s="41" t="s">
        <v>47</v>
      </c>
      <c r="S3" s="41" t="s">
        <v>48</v>
      </c>
      <c r="T3" s="42" t="s">
        <v>49</v>
      </c>
      <c r="U3" s="41" t="s">
        <v>50</v>
      </c>
      <c r="V3" s="41" t="s">
        <v>51</v>
      </c>
      <c r="W3" s="43" t="s">
        <v>52</v>
      </c>
      <c r="X3" s="235" t="s">
        <v>9</v>
      </c>
    </row>
    <row r="4" spans="1:25" s="28" customFormat="1" ht="75.75" customHeight="1" x14ac:dyDescent="0.2">
      <c r="A4" s="234"/>
      <c r="B4" s="25" t="s">
        <v>54</v>
      </c>
      <c r="C4" s="25" t="s">
        <v>55</v>
      </c>
      <c r="D4" s="25" t="s">
        <v>56</v>
      </c>
      <c r="E4" s="25" t="s">
        <v>57</v>
      </c>
      <c r="F4" s="25" t="s">
        <v>58</v>
      </c>
      <c r="G4" s="25" t="s">
        <v>59</v>
      </c>
      <c r="H4" s="25" t="s">
        <v>60</v>
      </c>
      <c r="I4" s="25" t="s">
        <v>101</v>
      </c>
      <c r="J4" s="25" t="s">
        <v>62</v>
      </c>
      <c r="K4" s="25" t="s">
        <v>63</v>
      </c>
      <c r="L4" s="25" t="s">
        <v>64</v>
      </c>
      <c r="M4" s="25" t="s">
        <v>65</v>
      </c>
      <c r="N4" s="25" t="s">
        <v>66</v>
      </c>
      <c r="O4" s="25" t="s">
        <v>67</v>
      </c>
      <c r="P4" s="25" t="s">
        <v>68</v>
      </c>
      <c r="Q4" s="25" t="s">
        <v>69</v>
      </c>
      <c r="R4" s="25" t="s">
        <v>70</v>
      </c>
      <c r="S4" s="25" t="s">
        <v>71</v>
      </c>
      <c r="T4" s="26" t="s">
        <v>72</v>
      </c>
      <c r="U4" s="25" t="s">
        <v>73</v>
      </c>
      <c r="V4" s="25" t="s">
        <v>74</v>
      </c>
      <c r="W4" s="27" t="s">
        <v>75</v>
      </c>
      <c r="X4" s="224"/>
    </row>
    <row r="5" spans="1:25" s="29" customFormat="1" x14ac:dyDescent="0.2">
      <c r="A5" s="224"/>
      <c r="B5" s="29" t="s">
        <v>76</v>
      </c>
      <c r="C5" s="29" t="s">
        <v>77</v>
      </c>
      <c r="D5" s="29" t="s">
        <v>78</v>
      </c>
      <c r="E5" s="29" t="s">
        <v>79</v>
      </c>
      <c r="F5" s="29" t="s">
        <v>80</v>
      </c>
      <c r="G5" s="29" t="s">
        <v>81</v>
      </c>
      <c r="H5" s="29" t="s">
        <v>82</v>
      </c>
      <c r="I5" s="29" t="s">
        <v>83</v>
      </c>
      <c r="J5" s="29" t="s">
        <v>84</v>
      </c>
      <c r="K5" s="29" t="s">
        <v>85</v>
      </c>
      <c r="L5" s="29" t="s">
        <v>86</v>
      </c>
      <c r="M5" s="29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93</v>
      </c>
      <c r="T5" s="29" t="s">
        <v>94</v>
      </c>
      <c r="U5" s="29" t="s">
        <v>95</v>
      </c>
      <c r="V5" s="29" t="s">
        <v>96</v>
      </c>
      <c r="W5" s="29" t="s">
        <v>97</v>
      </c>
    </row>
    <row r="6" spans="1:25" s="29" customFormat="1" ht="18.75" customHeight="1" x14ac:dyDescent="0.2">
      <c r="A6" s="30" t="s">
        <v>102</v>
      </c>
      <c r="W6" s="52"/>
    </row>
    <row r="7" spans="1:25" s="29" customFormat="1" x14ac:dyDescent="0.2">
      <c r="A7" s="53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5" s="29" customFormat="1" x14ac:dyDescent="0.2">
      <c r="A8" s="44">
        <v>2010</v>
      </c>
      <c r="B8" s="45">
        <v>13250</v>
      </c>
      <c r="C8" s="45">
        <v>54752</v>
      </c>
      <c r="D8" s="45">
        <v>0</v>
      </c>
      <c r="E8" s="45">
        <v>20</v>
      </c>
      <c r="F8" s="45">
        <v>0</v>
      </c>
      <c r="G8" s="45">
        <v>0</v>
      </c>
      <c r="H8" s="45">
        <v>467.4</v>
      </c>
      <c r="I8" s="45">
        <v>0</v>
      </c>
      <c r="J8" s="45">
        <v>19911</v>
      </c>
      <c r="K8" s="45">
        <v>68500</v>
      </c>
      <c r="L8" s="45">
        <v>1100</v>
      </c>
      <c r="M8" s="45">
        <v>0</v>
      </c>
      <c r="N8" s="45">
        <v>0</v>
      </c>
      <c r="O8" s="45">
        <v>0</v>
      </c>
      <c r="P8" s="45">
        <v>12748</v>
      </c>
      <c r="Q8" s="45">
        <v>213491</v>
      </c>
      <c r="R8" s="45">
        <v>91269.81</v>
      </c>
      <c r="S8" s="45">
        <v>1582</v>
      </c>
      <c r="T8" s="45">
        <v>0</v>
      </c>
      <c r="U8" s="45">
        <v>0</v>
      </c>
      <c r="V8" s="45">
        <v>0</v>
      </c>
      <c r="W8" s="45">
        <v>30348</v>
      </c>
      <c r="X8" s="45">
        <f t="shared" ref="X8:X13" si="0">SUM(B8:W8)</f>
        <v>507439.21</v>
      </c>
    </row>
    <row r="9" spans="1:25" s="29" customFormat="1" x14ac:dyDescent="0.2">
      <c r="A9" s="44">
        <v>2011</v>
      </c>
      <c r="B9" s="45">
        <v>157</v>
      </c>
      <c r="C9" s="45">
        <v>0</v>
      </c>
      <c r="D9" s="45">
        <v>0</v>
      </c>
      <c r="E9" s="45">
        <v>19000</v>
      </c>
      <c r="F9" s="45">
        <v>0</v>
      </c>
      <c r="G9" s="45">
        <v>0</v>
      </c>
      <c r="H9" s="45">
        <v>0</v>
      </c>
      <c r="I9" s="45">
        <v>0</v>
      </c>
      <c r="J9" s="45">
        <v>20</v>
      </c>
      <c r="K9" s="45">
        <v>20</v>
      </c>
      <c r="L9" s="45">
        <v>0</v>
      </c>
      <c r="M9" s="45">
        <v>0</v>
      </c>
      <c r="N9" s="45">
        <v>0</v>
      </c>
      <c r="O9" s="45">
        <v>0</v>
      </c>
      <c r="P9" s="45">
        <v>39820</v>
      </c>
      <c r="Q9" s="45">
        <v>23431</v>
      </c>
      <c r="R9" s="45">
        <v>1200</v>
      </c>
      <c r="S9" s="45">
        <v>8675</v>
      </c>
      <c r="T9" s="45">
        <v>0</v>
      </c>
      <c r="U9" s="45">
        <v>20</v>
      </c>
      <c r="V9" s="45">
        <v>0</v>
      </c>
      <c r="W9" s="45">
        <v>320</v>
      </c>
      <c r="X9" s="45">
        <f t="shared" si="0"/>
        <v>92663</v>
      </c>
    </row>
    <row r="10" spans="1:25" s="41" customFormat="1" x14ac:dyDescent="0.2">
      <c r="A10" s="46">
        <v>2012</v>
      </c>
      <c r="B10" s="45">
        <v>0</v>
      </c>
      <c r="C10" s="45">
        <v>0</v>
      </c>
      <c r="D10" s="45">
        <v>20</v>
      </c>
      <c r="E10" s="45">
        <v>58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28180</v>
      </c>
      <c r="M10" s="45">
        <v>0</v>
      </c>
      <c r="N10" s="45">
        <v>0</v>
      </c>
      <c r="O10" s="45">
        <v>0</v>
      </c>
      <c r="P10" s="45">
        <v>1113</v>
      </c>
      <c r="Q10" s="45">
        <v>1010</v>
      </c>
      <c r="R10" s="45">
        <v>0</v>
      </c>
      <c r="S10" s="45">
        <v>0</v>
      </c>
      <c r="T10" s="45">
        <v>0</v>
      </c>
      <c r="U10" s="45">
        <v>40</v>
      </c>
      <c r="V10" s="45"/>
      <c r="W10" s="45">
        <v>800</v>
      </c>
      <c r="X10" s="45">
        <v>31221</v>
      </c>
      <c r="Y10" s="47"/>
    </row>
    <row r="11" spans="1:25" s="41" customFormat="1" x14ac:dyDescent="0.2">
      <c r="A11" s="46">
        <v>2013</v>
      </c>
      <c r="B11" s="45">
        <v>0</v>
      </c>
      <c r="C11" s="45">
        <v>400</v>
      </c>
      <c r="D11" s="45">
        <v>0</v>
      </c>
      <c r="E11" s="45">
        <v>0</v>
      </c>
      <c r="F11" s="45">
        <v>42996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220</v>
      </c>
      <c r="Q11" s="45">
        <v>200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f t="shared" si="0"/>
        <v>43816</v>
      </c>
      <c r="Y11" s="47"/>
    </row>
    <row r="12" spans="1:25" s="41" customFormat="1" x14ac:dyDescent="0.2">
      <c r="A12" s="46">
        <v>2014</v>
      </c>
      <c r="B12" s="45">
        <v>0</v>
      </c>
      <c r="C12" s="45">
        <v>0</v>
      </c>
      <c r="D12" s="45">
        <v>0</v>
      </c>
      <c r="E12" s="45">
        <v>0</v>
      </c>
      <c r="F12" s="45">
        <v>266861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550</v>
      </c>
      <c r="X12" s="45">
        <f t="shared" si="0"/>
        <v>267411</v>
      </c>
      <c r="Y12" s="47"/>
    </row>
    <row r="13" spans="1:25" s="41" customFormat="1" x14ac:dyDescent="0.2">
      <c r="A13" s="46">
        <v>2015</v>
      </c>
      <c r="B13" s="45">
        <v>0</v>
      </c>
      <c r="C13" s="45">
        <v>0</v>
      </c>
      <c r="D13" s="45">
        <v>0</v>
      </c>
      <c r="E13" s="45">
        <v>0</v>
      </c>
      <c r="F13" s="45">
        <v>213728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180</v>
      </c>
      <c r="Q13" s="45">
        <v>67328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f t="shared" si="0"/>
        <v>281236</v>
      </c>
      <c r="Y13" s="47"/>
    </row>
    <row r="14" spans="1:25" s="41" customFormat="1" x14ac:dyDescent="0.2">
      <c r="A14" s="46">
        <v>2016</v>
      </c>
      <c r="B14" s="13">
        <v>0</v>
      </c>
      <c r="C14" s="13">
        <v>0</v>
      </c>
      <c r="D14" s="13">
        <v>0</v>
      </c>
      <c r="E14" s="13">
        <v>0</v>
      </c>
      <c r="F14" s="13">
        <v>115074.36053999999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157</v>
      </c>
      <c r="Q14" s="13">
        <v>180020</v>
      </c>
      <c r="R14" s="13">
        <v>2700</v>
      </c>
      <c r="S14" s="13">
        <v>0</v>
      </c>
      <c r="T14" s="13">
        <v>0</v>
      </c>
      <c r="U14" s="13">
        <v>0</v>
      </c>
      <c r="V14" s="13">
        <v>0</v>
      </c>
      <c r="W14" s="13">
        <v>8375</v>
      </c>
      <c r="X14" s="13">
        <v>306326.36053999997</v>
      </c>
      <c r="Y14" s="47"/>
    </row>
    <row r="15" spans="1:25" s="41" customFormat="1" x14ac:dyDescent="0.2">
      <c r="A15" s="46">
        <v>2017</v>
      </c>
      <c r="B15" s="13">
        <v>0</v>
      </c>
      <c r="C15" s="13">
        <v>0</v>
      </c>
      <c r="D15" s="13">
        <v>0</v>
      </c>
      <c r="E15" s="13">
        <v>0</v>
      </c>
      <c r="F15" s="13">
        <v>242126.36124653748</v>
      </c>
      <c r="G15" s="13">
        <v>0</v>
      </c>
      <c r="H15" s="13">
        <v>10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413</v>
      </c>
      <c r="Q15" s="13">
        <v>220</v>
      </c>
      <c r="R15" s="13">
        <v>15</v>
      </c>
      <c r="S15" s="13">
        <v>5</v>
      </c>
      <c r="T15" s="13">
        <v>0</v>
      </c>
      <c r="U15" s="13">
        <v>0</v>
      </c>
      <c r="V15" s="13">
        <v>0</v>
      </c>
      <c r="W15" s="13">
        <v>185</v>
      </c>
      <c r="X15" s="13">
        <v>242974.36124653748</v>
      </c>
      <c r="Y15" s="47"/>
    </row>
    <row r="16" spans="1:25" s="41" customFormat="1" x14ac:dyDescent="0.2">
      <c r="A16" s="7">
        <v>2018</v>
      </c>
      <c r="B16" s="13">
        <f>SUM(B24:B35)</f>
        <v>0</v>
      </c>
      <c r="C16" s="13">
        <f t="shared" ref="C16:X16" si="1">SUM(C24:C35)</f>
        <v>0</v>
      </c>
      <c r="D16" s="13">
        <f t="shared" si="1"/>
        <v>0</v>
      </c>
      <c r="E16" s="13">
        <f t="shared" si="1"/>
        <v>0</v>
      </c>
      <c r="F16" s="13">
        <f t="shared" si="1"/>
        <v>176347.44000000003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13">
        <f t="shared" si="1"/>
        <v>176347.44000000003</v>
      </c>
      <c r="Y16" s="47"/>
    </row>
    <row r="17" spans="1:25" s="41" customFormat="1" x14ac:dyDescent="0.2">
      <c r="A17" s="7">
        <v>2019</v>
      </c>
      <c r="B17" s="13">
        <f>SUM(B37:B48)</f>
        <v>0</v>
      </c>
      <c r="C17" s="13">
        <f t="shared" ref="C17:X17" si="2">SUM(C37:C48)</f>
        <v>0</v>
      </c>
      <c r="D17" s="13">
        <f t="shared" si="2"/>
        <v>0</v>
      </c>
      <c r="E17" s="13">
        <f t="shared" si="2"/>
        <v>0</v>
      </c>
      <c r="F17" s="13">
        <f t="shared" si="2"/>
        <v>335456.88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335456.88</v>
      </c>
      <c r="Y17" s="47"/>
    </row>
    <row r="18" spans="1:25" s="41" customFormat="1" x14ac:dyDescent="0.2">
      <c r="A18" s="9">
        <v>2020</v>
      </c>
      <c r="B18" s="13">
        <f t="shared" ref="B18:Q18" si="3">SUM(B50:B61)</f>
        <v>0</v>
      </c>
      <c r="C18" s="13">
        <f t="shared" si="3"/>
        <v>0</v>
      </c>
      <c r="D18" s="13">
        <f t="shared" si="3"/>
        <v>0</v>
      </c>
      <c r="E18" s="13">
        <f t="shared" si="3"/>
        <v>0</v>
      </c>
      <c r="F18" s="13">
        <f t="shared" si="3"/>
        <v>47980.68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ref="R18:W18" si="4">SUM(R50:R61)</f>
        <v>0</v>
      </c>
      <c r="S18" s="13">
        <f t="shared" si="4"/>
        <v>0</v>
      </c>
      <c r="T18" s="13">
        <f t="shared" si="4"/>
        <v>0</v>
      </c>
      <c r="U18" s="13">
        <f t="shared" si="4"/>
        <v>0</v>
      </c>
      <c r="V18" s="13">
        <f t="shared" si="4"/>
        <v>0</v>
      </c>
      <c r="W18" s="13">
        <f t="shared" si="4"/>
        <v>0</v>
      </c>
      <c r="X18" s="13">
        <f>SUM(B18:W18)</f>
        <v>47980.68</v>
      </c>
      <c r="Y18" s="47"/>
    </row>
    <row r="19" spans="1:25" x14ac:dyDescent="0.2">
      <c r="A19" s="7">
        <v>2021</v>
      </c>
      <c r="B19" s="11">
        <f>SUM(B63:B74)</f>
        <v>0</v>
      </c>
      <c r="C19" s="11">
        <f t="shared" ref="C19:X19" si="5">SUM(C63:C74)</f>
        <v>0</v>
      </c>
      <c r="D19" s="11">
        <f t="shared" si="5"/>
        <v>0</v>
      </c>
      <c r="E19" s="11">
        <f t="shared" si="5"/>
        <v>0</v>
      </c>
      <c r="F19" s="11">
        <f t="shared" si="5"/>
        <v>38880.600000000006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11">
        <f t="shared" si="5"/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5"/>
        <v>0</v>
      </c>
      <c r="X19" s="11">
        <f t="shared" si="5"/>
        <v>38880.600000000006</v>
      </c>
    </row>
    <row r="20" spans="1:25" s="181" customFormat="1" x14ac:dyDescent="0.2">
      <c r="A20" s="181" t="s">
        <v>222</v>
      </c>
      <c r="B20" s="180">
        <f>SUM(B76:B87)</f>
        <v>0</v>
      </c>
      <c r="C20" s="180">
        <f t="shared" ref="C20:X20" si="6">SUM(C76:C87)</f>
        <v>0</v>
      </c>
      <c r="D20" s="180">
        <f t="shared" si="6"/>
        <v>0</v>
      </c>
      <c r="E20" s="180">
        <f t="shared" si="6"/>
        <v>0</v>
      </c>
      <c r="F20" s="180">
        <f t="shared" si="6"/>
        <v>43263</v>
      </c>
      <c r="G20" s="180">
        <f t="shared" si="6"/>
        <v>0</v>
      </c>
      <c r="H20" s="180">
        <f t="shared" si="6"/>
        <v>0</v>
      </c>
      <c r="I20" s="180">
        <f t="shared" si="6"/>
        <v>0</v>
      </c>
      <c r="J20" s="180">
        <f t="shared" si="6"/>
        <v>0</v>
      </c>
      <c r="K20" s="180">
        <f t="shared" si="6"/>
        <v>0</v>
      </c>
      <c r="L20" s="180">
        <f t="shared" si="6"/>
        <v>0</v>
      </c>
      <c r="M20" s="180">
        <f t="shared" si="6"/>
        <v>0</v>
      </c>
      <c r="N20" s="180">
        <f t="shared" si="6"/>
        <v>0</v>
      </c>
      <c r="O20" s="180">
        <f t="shared" si="6"/>
        <v>0</v>
      </c>
      <c r="P20" s="180">
        <f t="shared" si="6"/>
        <v>0</v>
      </c>
      <c r="Q20" s="180">
        <f t="shared" si="6"/>
        <v>0</v>
      </c>
      <c r="R20" s="180">
        <f t="shared" si="6"/>
        <v>0</v>
      </c>
      <c r="S20" s="180">
        <f t="shared" si="6"/>
        <v>0</v>
      </c>
      <c r="T20" s="180">
        <f t="shared" si="6"/>
        <v>0</v>
      </c>
      <c r="U20" s="180">
        <f t="shared" si="6"/>
        <v>0</v>
      </c>
      <c r="V20" s="180">
        <f t="shared" si="6"/>
        <v>0</v>
      </c>
      <c r="W20" s="180">
        <f t="shared" si="6"/>
        <v>0</v>
      </c>
      <c r="X20" s="180">
        <f t="shared" si="6"/>
        <v>43263</v>
      </c>
    </row>
    <row r="21" spans="1:25" s="181" customFormat="1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</row>
    <row r="22" spans="1:25" x14ac:dyDescent="0.2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 x14ac:dyDescent="0.2">
      <c r="A23" s="12">
        <v>2018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5" x14ac:dyDescent="0.2">
      <c r="A24" s="7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14806.440000000002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ref="X24:X74" si="7">SUM(B24:W24)</f>
        <v>14806.440000000002</v>
      </c>
    </row>
    <row r="25" spans="1:25" x14ac:dyDescent="0.2">
      <c r="A25" s="7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7"/>
        <v>0</v>
      </c>
    </row>
    <row r="26" spans="1:25" x14ac:dyDescent="0.2">
      <c r="A26" s="7" t="s">
        <v>15</v>
      </c>
      <c r="B26" s="13">
        <v>0</v>
      </c>
      <c r="C26" s="13">
        <v>0</v>
      </c>
      <c r="D26" s="13">
        <v>0</v>
      </c>
      <c r="E26" s="13">
        <v>0</v>
      </c>
      <c r="F26" s="13">
        <v>5047.68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f t="shared" si="7"/>
        <v>5047.68</v>
      </c>
    </row>
    <row r="27" spans="1:25" x14ac:dyDescent="0.2">
      <c r="A27" s="7" t="s">
        <v>16</v>
      </c>
      <c r="B27" s="13">
        <v>0</v>
      </c>
      <c r="C27" s="13">
        <v>0</v>
      </c>
      <c r="D27" s="13">
        <v>0</v>
      </c>
      <c r="E27" s="13">
        <v>0</v>
      </c>
      <c r="F27" s="13">
        <v>26772.239999999998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f t="shared" si="7"/>
        <v>26772.239999999998</v>
      </c>
    </row>
    <row r="28" spans="1:25" x14ac:dyDescent="0.2">
      <c r="A28" s="7" t="s">
        <v>17</v>
      </c>
      <c r="B28" s="13">
        <v>0</v>
      </c>
      <c r="C28" s="13">
        <v>0</v>
      </c>
      <c r="D28" s="13">
        <v>0</v>
      </c>
      <c r="E28" s="13">
        <v>0</v>
      </c>
      <c r="F28" s="13">
        <v>1982.64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f t="shared" si="7"/>
        <v>1982.64</v>
      </c>
    </row>
    <row r="29" spans="1:25" x14ac:dyDescent="0.2">
      <c r="A29" s="7" t="s">
        <v>18</v>
      </c>
      <c r="B29" s="13">
        <v>0</v>
      </c>
      <c r="C29" s="13">
        <v>0</v>
      </c>
      <c r="D29" s="13">
        <v>0</v>
      </c>
      <c r="E29" s="13">
        <v>0</v>
      </c>
      <c r="F29" s="13">
        <v>20044.2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si="7"/>
        <v>20044.2</v>
      </c>
    </row>
    <row r="30" spans="1:25" x14ac:dyDescent="0.2">
      <c r="A30" s="7" t="s">
        <v>19</v>
      </c>
      <c r="B30" s="13">
        <v>0</v>
      </c>
      <c r="C30" s="13">
        <v>0</v>
      </c>
      <c r="D30" s="13">
        <v>0</v>
      </c>
      <c r="E30" s="13">
        <v>0</v>
      </c>
      <c r="F30" s="13">
        <v>15751.560000000001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7"/>
        <v>15751.560000000001</v>
      </c>
    </row>
    <row r="31" spans="1:25" x14ac:dyDescent="0.2">
      <c r="A31" s="7" t="s">
        <v>20</v>
      </c>
      <c r="B31" s="13">
        <v>0</v>
      </c>
      <c r="C31" s="13">
        <v>0</v>
      </c>
      <c r="D31" s="13">
        <v>0</v>
      </c>
      <c r="E31" s="13">
        <v>0</v>
      </c>
      <c r="F31" s="13">
        <v>14164.92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7"/>
        <v>14164.92</v>
      </c>
    </row>
    <row r="32" spans="1:25" x14ac:dyDescent="0.2">
      <c r="A32" s="14" t="s">
        <v>21</v>
      </c>
      <c r="B32" s="13">
        <v>0</v>
      </c>
      <c r="C32" s="13">
        <v>0</v>
      </c>
      <c r="D32" s="13">
        <v>0</v>
      </c>
      <c r="E32" s="13">
        <v>0</v>
      </c>
      <c r="F32" s="13">
        <v>9757.44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7"/>
        <v>9757.44</v>
      </c>
    </row>
    <row r="33" spans="1:24" x14ac:dyDescent="0.2">
      <c r="A33" s="14" t="s">
        <v>23</v>
      </c>
      <c r="B33" s="13">
        <v>0</v>
      </c>
      <c r="C33" s="13">
        <v>0</v>
      </c>
      <c r="D33" s="13">
        <v>0</v>
      </c>
      <c r="E33" s="13">
        <v>0</v>
      </c>
      <c r="F33" s="13">
        <v>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 t="shared" si="7"/>
        <v>6</v>
      </c>
    </row>
    <row r="34" spans="1:24" x14ac:dyDescent="0.2">
      <c r="A34" s="14" t="s">
        <v>24</v>
      </c>
      <c r="B34" s="13">
        <v>0</v>
      </c>
      <c r="C34" s="13">
        <v>0</v>
      </c>
      <c r="D34" s="13">
        <v>0</v>
      </c>
      <c r="E34" s="13">
        <v>0</v>
      </c>
      <c r="F34" s="13">
        <v>47139.840000000011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 t="shared" si="7"/>
        <v>47139.840000000011</v>
      </c>
    </row>
    <row r="35" spans="1:24" x14ac:dyDescent="0.2">
      <c r="A35" s="14" t="s">
        <v>25</v>
      </c>
      <c r="B35" s="13">
        <v>0</v>
      </c>
      <c r="C35" s="13">
        <v>0</v>
      </c>
      <c r="D35" s="13">
        <v>0</v>
      </c>
      <c r="E35" s="13">
        <v>0</v>
      </c>
      <c r="F35" s="13">
        <v>20874.48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 t="shared" si="7"/>
        <v>20874.48</v>
      </c>
    </row>
    <row r="36" spans="1:24" x14ac:dyDescent="0.2">
      <c r="A36" s="12">
        <v>2019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48" customFormat="1" x14ac:dyDescent="0.2">
      <c r="A37" s="7" t="s">
        <v>13</v>
      </c>
      <c r="B37" s="13">
        <v>0</v>
      </c>
      <c r="C37" s="13">
        <v>0</v>
      </c>
      <c r="D37" s="13">
        <v>0</v>
      </c>
      <c r="E37" s="13">
        <v>0</v>
      </c>
      <c r="F37" s="13">
        <v>11600.160000000002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f t="shared" si="7"/>
        <v>11600.160000000002</v>
      </c>
    </row>
    <row r="38" spans="1:24" x14ac:dyDescent="0.2">
      <c r="A38" s="7" t="s">
        <v>14</v>
      </c>
      <c r="B38" s="13">
        <v>0</v>
      </c>
      <c r="C38" s="13">
        <v>0</v>
      </c>
      <c r="D38" s="13">
        <v>0</v>
      </c>
      <c r="E38" s="13">
        <v>0</v>
      </c>
      <c r="F38" s="13">
        <v>13087.8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7"/>
        <v>13087.8</v>
      </c>
    </row>
    <row r="39" spans="1:24" x14ac:dyDescent="0.2">
      <c r="A39" s="7" t="s">
        <v>15</v>
      </c>
      <c r="B39" s="13">
        <v>0</v>
      </c>
      <c r="C39" s="13">
        <v>0</v>
      </c>
      <c r="D39" s="13">
        <v>0</v>
      </c>
      <c r="E39" s="13">
        <v>0</v>
      </c>
      <c r="F39" s="13">
        <v>475.20000000000005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7"/>
        <v>475.20000000000005</v>
      </c>
    </row>
    <row r="40" spans="1:24" x14ac:dyDescent="0.2">
      <c r="A40" s="7" t="s">
        <v>16</v>
      </c>
      <c r="B40" s="13">
        <v>0</v>
      </c>
      <c r="C40" s="13">
        <v>0</v>
      </c>
      <c r="D40" s="13">
        <v>0</v>
      </c>
      <c r="E40" s="13">
        <v>0</v>
      </c>
      <c r="F40" s="13">
        <v>28605.720000000005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f t="shared" si="7"/>
        <v>28605.720000000005</v>
      </c>
    </row>
    <row r="41" spans="1:24" x14ac:dyDescent="0.2">
      <c r="A41" s="7" t="s">
        <v>17</v>
      </c>
      <c r="B41" s="13">
        <v>0</v>
      </c>
      <c r="C41" s="13">
        <v>0</v>
      </c>
      <c r="D41" s="13">
        <v>0</v>
      </c>
      <c r="E41" s="13">
        <v>0</v>
      </c>
      <c r="F41" s="13">
        <v>54133.2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7"/>
        <v>54133.2</v>
      </c>
    </row>
    <row r="42" spans="1:24" x14ac:dyDescent="0.2">
      <c r="A42" s="7" t="s">
        <v>18</v>
      </c>
      <c r="B42" s="13">
        <v>0</v>
      </c>
      <c r="C42" s="13">
        <v>0</v>
      </c>
      <c r="D42" s="13">
        <v>0</v>
      </c>
      <c r="E42" s="13">
        <v>0</v>
      </c>
      <c r="F42" s="13">
        <v>24165.24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f t="shared" si="7"/>
        <v>24165.24</v>
      </c>
    </row>
    <row r="43" spans="1:24" x14ac:dyDescent="0.2">
      <c r="A43" s="7" t="s">
        <v>19</v>
      </c>
      <c r="B43" s="13">
        <v>0</v>
      </c>
      <c r="C43" s="13">
        <v>0</v>
      </c>
      <c r="D43" s="13">
        <v>0</v>
      </c>
      <c r="E43" s="13">
        <v>0</v>
      </c>
      <c r="F43" s="13">
        <v>34048.080000000002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f t="shared" si="7"/>
        <v>34048.080000000002</v>
      </c>
    </row>
    <row r="44" spans="1:24" x14ac:dyDescent="0.2">
      <c r="A44" s="7" t="s">
        <v>20</v>
      </c>
      <c r="B44" s="13">
        <v>0</v>
      </c>
      <c r="C44" s="13">
        <v>0</v>
      </c>
      <c r="D44" s="13">
        <v>0</v>
      </c>
      <c r="E44" s="13">
        <v>0</v>
      </c>
      <c r="F44" s="13">
        <v>52264.08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7"/>
        <v>52264.08</v>
      </c>
    </row>
    <row r="45" spans="1:24" x14ac:dyDescent="0.2">
      <c r="A45" s="14" t="s">
        <v>21</v>
      </c>
      <c r="B45" s="13">
        <v>0</v>
      </c>
      <c r="C45" s="13">
        <v>0</v>
      </c>
      <c r="D45" s="13">
        <v>0</v>
      </c>
      <c r="E45" s="13">
        <v>0</v>
      </c>
      <c r="F45" s="13">
        <v>29911.200000000004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 t="shared" si="7"/>
        <v>29911.200000000004</v>
      </c>
    </row>
    <row r="46" spans="1:24" x14ac:dyDescent="0.2">
      <c r="A46" s="14" t="s">
        <v>23</v>
      </c>
      <c r="B46" s="13">
        <v>0</v>
      </c>
      <c r="C46" s="13">
        <v>0</v>
      </c>
      <c r="D46" s="13">
        <v>0</v>
      </c>
      <c r="E46" s="13">
        <v>0</v>
      </c>
      <c r="F46" s="13">
        <v>37288.68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f t="shared" si="7"/>
        <v>37288.68</v>
      </c>
    </row>
    <row r="47" spans="1:24" x14ac:dyDescent="0.2">
      <c r="A47" s="14" t="s">
        <v>24</v>
      </c>
      <c r="B47" s="13">
        <v>0</v>
      </c>
      <c r="C47" s="13">
        <v>0</v>
      </c>
      <c r="D47" s="13">
        <v>0</v>
      </c>
      <c r="E47" s="13">
        <v>0</v>
      </c>
      <c r="F47" s="13">
        <v>28783.920000000002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f t="shared" si="7"/>
        <v>28783.920000000002</v>
      </c>
    </row>
    <row r="48" spans="1:24" x14ac:dyDescent="0.2">
      <c r="A48" s="14" t="s">
        <v>25</v>
      </c>
      <c r="B48" s="13">
        <v>0</v>
      </c>
      <c r="C48" s="13">
        <v>0</v>
      </c>
      <c r="D48" s="13">
        <v>0</v>
      </c>
      <c r="E48" s="13">
        <v>0</v>
      </c>
      <c r="F48" s="13">
        <v>21093.600000000002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f t="shared" si="7"/>
        <v>21093.600000000002</v>
      </c>
    </row>
    <row r="49" spans="1:24" x14ac:dyDescent="0.2">
      <c r="A49" s="12">
        <v>2020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">
      <c r="A50" s="7" t="s">
        <v>13</v>
      </c>
      <c r="B50" s="13">
        <v>0</v>
      </c>
      <c r="C50" s="13">
        <v>0</v>
      </c>
      <c r="D50" s="13">
        <v>0</v>
      </c>
      <c r="E50" s="13">
        <v>0</v>
      </c>
      <c r="F50" s="13">
        <v>19532.04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f t="shared" si="7"/>
        <v>19532.04</v>
      </c>
    </row>
    <row r="51" spans="1:24" x14ac:dyDescent="0.2">
      <c r="A51" s="7" t="s">
        <v>14</v>
      </c>
      <c r="B51" s="13">
        <v>0</v>
      </c>
      <c r="C51" s="13">
        <v>0</v>
      </c>
      <c r="D51" s="13">
        <v>0</v>
      </c>
      <c r="E51" s="13">
        <v>0</v>
      </c>
      <c r="F51" s="13">
        <v>11114.400000000001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f t="shared" si="7"/>
        <v>11114.400000000001</v>
      </c>
    </row>
    <row r="52" spans="1:24" x14ac:dyDescent="0.2">
      <c r="A52" s="7" t="s">
        <v>15</v>
      </c>
      <c r="B52" s="13">
        <v>0</v>
      </c>
      <c r="C52" s="13">
        <v>0</v>
      </c>
      <c r="D52" s="13">
        <v>0</v>
      </c>
      <c r="E52" s="13">
        <v>0</v>
      </c>
      <c r="F52" s="13">
        <v>5364.4800000000005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f t="shared" si="7"/>
        <v>5364.4800000000005</v>
      </c>
    </row>
    <row r="53" spans="1:24" x14ac:dyDescent="0.2">
      <c r="A53" s="7" t="s">
        <v>16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 t="shared" si="7"/>
        <v>0</v>
      </c>
    </row>
    <row r="54" spans="1:24" x14ac:dyDescent="0.2">
      <c r="A54" s="7" t="s">
        <v>17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 t="shared" si="7"/>
        <v>0</v>
      </c>
    </row>
    <row r="55" spans="1:24" x14ac:dyDescent="0.2">
      <c r="A55" s="7" t="s">
        <v>18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f t="shared" si="7"/>
        <v>0</v>
      </c>
    </row>
    <row r="56" spans="1:24" x14ac:dyDescent="0.2">
      <c r="A56" s="7" t="s">
        <v>19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 t="shared" si="7"/>
        <v>0</v>
      </c>
    </row>
    <row r="57" spans="1:24" x14ac:dyDescent="0.2">
      <c r="A57" s="7" t="s">
        <v>20</v>
      </c>
      <c r="B57" s="13">
        <v>0</v>
      </c>
      <c r="C57" s="13">
        <v>0</v>
      </c>
      <c r="D57" s="13">
        <v>0</v>
      </c>
      <c r="E57" s="13">
        <v>0</v>
      </c>
      <c r="F57" s="13">
        <v>270.60000000000002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7"/>
        <v>270.60000000000002</v>
      </c>
    </row>
    <row r="58" spans="1:24" x14ac:dyDescent="0.2">
      <c r="A58" s="7" t="s">
        <v>21</v>
      </c>
      <c r="B58" s="13">
        <v>0</v>
      </c>
      <c r="C58" s="13">
        <v>0</v>
      </c>
      <c r="D58" s="13">
        <v>0</v>
      </c>
      <c r="E58" s="13">
        <v>0</v>
      </c>
      <c r="F58" s="13">
        <v>4094.6400000000003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f t="shared" si="7"/>
        <v>4094.6400000000003</v>
      </c>
    </row>
    <row r="59" spans="1:24" x14ac:dyDescent="0.2">
      <c r="A59" s="14" t="s">
        <v>23</v>
      </c>
      <c r="B59" s="13">
        <v>0</v>
      </c>
      <c r="C59" s="13">
        <v>0</v>
      </c>
      <c r="D59" s="13">
        <v>0</v>
      </c>
      <c r="E59" s="13">
        <v>0</v>
      </c>
      <c r="F59" s="13">
        <v>5986.2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f t="shared" si="7"/>
        <v>5986.2</v>
      </c>
    </row>
    <row r="60" spans="1:24" x14ac:dyDescent="0.2">
      <c r="A60" s="14" t="s">
        <v>24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f t="shared" si="7"/>
        <v>0</v>
      </c>
    </row>
    <row r="61" spans="1:24" x14ac:dyDescent="0.2">
      <c r="A61" s="14" t="s">
        <v>25</v>
      </c>
      <c r="B61" s="13">
        <v>0</v>
      </c>
      <c r="C61" s="13">
        <v>0</v>
      </c>
      <c r="D61" s="13">
        <v>0</v>
      </c>
      <c r="E61" s="13">
        <v>0</v>
      </c>
      <c r="F61" s="13">
        <v>1618.32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f t="shared" si="7"/>
        <v>1618.32</v>
      </c>
    </row>
    <row r="62" spans="1:24" x14ac:dyDescent="0.2">
      <c r="A62" s="50">
        <v>2021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x14ac:dyDescent="0.2">
      <c r="A63" s="14" t="s">
        <v>13</v>
      </c>
      <c r="B63" s="13">
        <v>0</v>
      </c>
      <c r="C63" s="13">
        <v>0</v>
      </c>
      <c r="D63" s="13">
        <v>0</v>
      </c>
      <c r="E63" s="13">
        <v>0</v>
      </c>
      <c r="F63" s="13">
        <v>2654.52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f t="shared" si="7"/>
        <v>2654.52</v>
      </c>
    </row>
    <row r="64" spans="1:24" x14ac:dyDescent="0.2">
      <c r="A64" s="14" t="s">
        <v>14</v>
      </c>
      <c r="B64" s="13">
        <v>0</v>
      </c>
      <c r="C64" s="13">
        <v>0</v>
      </c>
      <c r="D64" s="13">
        <v>0</v>
      </c>
      <c r="E64" s="13">
        <v>0</v>
      </c>
      <c r="F64" s="13">
        <v>1320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f t="shared" si="7"/>
        <v>1320</v>
      </c>
    </row>
    <row r="65" spans="1:24" x14ac:dyDescent="0.2">
      <c r="A65" s="14" t="s">
        <v>15</v>
      </c>
      <c r="B65" s="13">
        <v>0</v>
      </c>
      <c r="C65" s="13">
        <v>0</v>
      </c>
      <c r="D65" s="13">
        <v>0</v>
      </c>
      <c r="E65" s="13">
        <v>0</v>
      </c>
      <c r="F65" s="13">
        <v>2308.6800000000003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f t="shared" si="7"/>
        <v>2308.6800000000003</v>
      </c>
    </row>
    <row r="66" spans="1:24" x14ac:dyDescent="0.2">
      <c r="A66" s="14" t="s">
        <v>16</v>
      </c>
      <c r="B66" s="13">
        <v>0</v>
      </c>
      <c r="C66" s="13">
        <v>0</v>
      </c>
      <c r="D66" s="13">
        <v>0</v>
      </c>
      <c r="E66" s="13">
        <v>0</v>
      </c>
      <c r="F66" s="13">
        <v>1094.28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f t="shared" si="7"/>
        <v>1094.28</v>
      </c>
    </row>
    <row r="67" spans="1:24" x14ac:dyDescent="0.2">
      <c r="A67" s="14" t="s">
        <v>17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f t="shared" si="7"/>
        <v>0</v>
      </c>
    </row>
    <row r="68" spans="1:24" x14ac:dyDescent="0.2">
      <c r="A68" s="14" t="s">
        <v>18</v>
      </c>
      <c r="B68" s="13">
        <v>0</v>
      </c>
      <c r="C68" s="13">
        <v>0</v>
      </c>
      <c r="D68" s="13">
        <v>0</v>
      </c>
      <c r="E68" s="13">
        <v>0</v>
      </c>
      <c r="F68" s="13">
        <v>1940.4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f t="shared" si="7"/>
        <v>1940.4</v>
      </c>
    </row>
    <row r="69" spans="1:24" x14ac:dyDescent="0.2">
      <c r="A69" s="14" t="s">
        <v>19</v>
      </c>
      <c r="B69" s="13">
        <v>0</v>
      </c>
      <c r="C69" s="13">
        <v>0</v>
      </c>
      <c r="D69" s="13">
        <v>0</v>
      </c>
      <c r="E69" s="13">
        <v>0</v>
      </c>
      <c r="F69" s="13">
        <v>1584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f t="shared" si="7"/>
        <v>1584</v>
      </c>
    </row>
    <row r="70" spans="1:24" x14ac:dyDescent="0.2">
      <c r="A70" s="14" t="s">
        <v>20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f t="shared" si="7"/>
        <v>0</v>
      </c>
    </row>
    <row r="71" spans="1:24" x14ac:dyDescent="0.2">
      <c r="A71" s="14" t="s">
        <v>21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f t="shared" si="7"/>
        <v>0</v>
      </c>
    </row>
    <row r="72" spans="1:24" s="112" customFormat="1" x14ac:dyDescent="0.2">
      <c r="A72" s="122" t="s">
        <v>23</v>
      </c>
      <c r="B72" s="121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f t="shared" si="7"/>
        <v>0</v>
      </c>
    </row>
    <row r="73" spans="1:24" s="112" customFormat="1" x14ac:dyDescent="0.2">
      <c r="A73" s="122" t="s">
        <v>24</v>
      </c>
      <c r="B73" s="121">
        <v>0</v>
      </c>
      <c r="C73" s="121">
        <v>0</v>
      </c>
      <c r="D73" s="121">
        <v>0</v>
      </c>
      <c r="E73" s="121">
        <v>0</v>
      </c>
      <c r="F73" s="121">
        <v>10499.28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f t="shared" si="7"/>
        <v>10499.28</v>
      </c>
    </row>
    <row r="74" spans="1:24" s="112" customFormat="1" x14ac:dyDescent="0.2">
      <c r="A74" s="122" t="s">
        <v>25</v>
      </c>
      <c r="B74" s="121">
        <v>0</v>
      </c>
      <c r="C74" s="121">
        <v>0</v>
      </c>
      <c r="D74" s="121">
        <v>0</v>
      </c>
      <c r="E74" s="121">
        <v>0</v>
      </c>
      <c r="F74" s="121">
        <v>17479.439999999999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v>0</v>
      </c>
      <c r="X74" s="121">
        <f t="shared" si="7"/>
        <v>17479.439999999999</v>
      </c>
    </row>
    <row r="75" spans="1:24" s="112" customFormat="1" x14ac:dyDescent="0.2">
      <c r="A75" s="185" t="s">
        <v>222</v>
      </c>
      <c r="B75" s="121"/>
      <c r="C75" s="121"/>
      <c r="D75" s="121"/>
      <c r="E75" s="121"/>
      <c r="F75" s="121" t="s">
        <v>22</v>
      </c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112" customFormat="1" x14ac:dyDescent="0.2">
      <c r="A76" s="14" t="s">
        <v>13</v>
      </c>
      <c r="B76" s="13"/>
      <c r="C76" s="13"/>
      <c r="D76" s="13"/>
      <c r="E76" s="13"/>
      <c r="F76" s="13">
        <v>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>
        <f>SUM(B76:W76)</f>
        <v>0</v>
      </c>
    </row>
    <row r="77" spans="1:24" s="112" customFormat="1" ht="15" x14ac:dyDescent="0.25">
      <c r="A77" s="14" t="s">
        <v>14</v>
      </c>
      <c r="B77" s="13"/>
      <c r="C77" s="13"/>
      <c r="D77" s="13"/>
      <c r="E77" s="13"/>
      <c r="F77" s="200">
        <v>4088.0400000000004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>
        <f t="shared" ref="X77:X87" si="8">SUM(B77:W77)</f>
        <v>4088.0400000000004</v>
      </c>
    </row>
    <row r="78" spans="1:24" s="112" customFormat="1" ht="15" x14ac:dyDescent="0.25">
      <c r="A78" s="14" t="s">
        <v>15</v>
      </c>
      <c r="B78" s="13"/>
      <c r="C78" s="13"/>
      <c r="D78" s="13"/>
      <c r="E78" s="13"/>
      <c r="F78" s="199">
        <v>14282.400000000001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>
        <f t="shared" si="8"/>
        <v>14282.400000000001</v>
      </c>
    </row>
    <row r="79" spans="1:24" s="112" customFormat="1" x14ac:dyDescent="0.2">
      <c r="A79" s="14" t="s">
        <v>16</v>
      </c>
      <c r="B79" s="121"/>
      <c r="C79" s="121"/>
      <c r="D79" s="121"/>
      <c r="E79" s="121"/>
      <c r="F79" s="121">
        <v>2708.6400000000003</v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3">
        <f t="shared" si="8"/>
        <v>2708.6400000000003</v>
      </c>
    </row>
    <row r="80" spans="1:24" s="112" customFormat="1" x14ac:dyDescent="0.2">
      <c r="A80" s="14" t="s">
        <v>17</v>
      </c>
      <c r="B80" s="121"/>
      <c r="C80" s="121"/>
      <c r="D80" s="121"/>
      <c r="E80" s="121"/>
      <c r="F80" s="121">
        <v>7108.2000000000007</v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3">
        <f t="shared" si="8"/>
        <v>7108.2000000000007</v>
      </c>
    </row>
    <row r="81" spans="1:24" s="112" customFormat="1" x14ac:dyDescent="0.2">
      <c r="A81" s="14" t="s">
        <v>18</v>
      </c>
      <c r="B81" s="121"/>
      <c r="C81" s="121"/>
      <c r="D81" s="121"/>
      <c r="E81" s="121"/>
      <c r="F81" s="121">
        <v>3921.7200000000003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3">
        <f t="shared" si="8"/>
        <v>3921.7200000000003</v>
      </c>
    </row>
    <row r="82" spans="1:24" s="112" customFormat="1" x14ac:dyDescent="0.2">
      <c r="A82" s="14" t="s">
        <v>19</v>
      </c>
      <c r="B82" s="121"/>
      <c r="C82" s="121"/>
      <c r="D82" s="121"/>
      <c r="E82" s="121"/>
      <c r="F82" s="121">
        <v>4406.16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3">
        <f t="shared" si="8"/>
        <v>4406.16</v>
      </c>
    </row>
    <row r="83" spans="1:24" s="112" customFormat="1" x14ac:dyDescent="0.2">
      <c r="A83" s="14" t="s">
        <v>20</v>
      </c>
      <c r="B83" s="121"/>
      <c r="C83" s="121"/>
      <c r="D83" s="121"/>
      <c r="E83" s="121"/>
      <c r="F83" s="121">
        <v>3668.2799999999997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3">
        <f t="shared" si="8"/>
        <v>3668.2799999999997</v>
      </c>
    </row>
    <row r="84" spans="1:24" s="112" customFormat="1" x14ac:dyDescent="0.2">
      <c r="A84" s="14" t="s">
        <v>21</v>
      </c>
      <c r="B84" s="121"/>
      <c r="C84" s="121"/>
      <c r="D84" s="121"/>
      <c r="E84" s="121"/>
      <c r="F84" s="121">
        <v>3079.5600000000004</v>
      </c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3">
        <f t="shared" si="8"/>
        <v>3079.5600000000004</v>
      </c>
    </row>
    <row r="85" spans="1:24" s="112" customFormat="1" x14ac:dyDescent="0.2">
      <c r="A85" s="122" t="s">
        <v>23</v>
      </c>
      <c r="B85" s="121"/>
      <c r="C85" s="121"/>
      <c r="D85" s="121"/>
      <c r="E85" s="121"/>
      <c r="F85" s="121">
        <v>0</v>
      </c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3">
        <f t="shared" si="8"/>
        <v>0</v>
      </c>
    </row>
    <row r="86" spans="1:24" s="112" customFormat="1" x14ac:dyDescent="0.2">
      <c r="A86" s="122" t="s">
        <v>24</v>
      </c>
      <c r="B86" s="121"/>
      <c r="C86" s="121"/>
      <c r="D86" s="121"/>
      <c r="E86" s="121"/>
      <c r="F86" s="121">
        <v>0</v>
      </c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3">
        <f t="shared" si="8"/>
        <v>0</v>
      </c>
    </row>
    <row r="87" spans="1:24" s="112" customFormat="1" x14ac:dyDescent="0.2">
      <c r="A87" s="122" t="s">
        <v>25</v>
      </c>
      <c r="B87" s="121"/>
      <c r="C87" s="121"/>
      <c r="D87" s="121"/>
      <c r="E87" s="121"/>
      <c r="F87" s="121">
        <v>0</v>
      </c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3">
        <f t="shared" si="8"/>
        <v>0</v>
      </c>
    </row>
    <row r="88" spans="1:24" s="112" customFormat="1" x14ac:dyDescent="0.2">
      <c r="A88" s="122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:24" s="112" customFormat="1" x14ac:dyDescent="0.2">
      <c r="A89" s="122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s="112" customFormat="1" x14ac:dyDescent="0.2">
      <c r="A90" s="122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:24" s="112" customFormat="1" x14ac:dyDescent="0.2">
      <c r="A91" s="122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 x14ac:dyDescent="0.2">
      <c r="A92" s="16" t="s">
        <v>26</v>
      </c>
      <c r="B92" s="17"/>
      <c r="C92" s="17"/>
      <c r="D92" s="17"/>
      <c r="E92" s="17"/>
    </row>
    <row r="93" spans="1:24" x14ac:dyDescent="0.2">
      <c r="A93" s="228" t="s">
        <v>27</v>
      </c>
      <c r="B93" s="229"/>
      <c r="C93" s="229"/>
      <c r="D93" s="229"/>
      <c r="E93" s="215"/>
    </row>
    <row r="94" spans="1:24" x14ac:dyDescent="0.2">
      <c r="A94" s="230" t="s">
        <v>28</v>
      </c>
      <c r="B94" s="229"/>
      <c r="C94" s="229"/>
      <c r="D94" s="229"/>
      <c r="E94" s="229"/>
    </row>
    <row r="95" spans="1:24" x14ac:dyDescent="0.2">
      <c r="A95" s="11"/>
      <c r="B95" s="11"/>
      <c r="C95" s="11"/>
      <c r="D95" s="11"/>
      <c r="E95" s="11"/>
    </row>
  </sheetData>
  <mergeCells count="7">
    <mergeCell ref="A94:E94"/>
    <mergeCell ref="A1:A2"/>
    <mergeCell ref="B1:X1"/>
    <mergeCell ref="B2:X2"/>
    <mergeCell ref="A3:A5"/>
    <mergeCell ref="X3:X4"/>
    <mergeCell ref="A93:E9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3"/>
  <sheetViews>
    <sheetView zoomScale="98" zoomScaleNormal="85" workbookViewId="0">
      <pane xSplit="1" ySplit="7" topLeftCell="N76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ColWidth="9.28515625" defaultRowHeight="12.75" x14ac:dyDescent="0.2"/>
  <cols>
    <col min="1" max="1" width="10.7109375" style="6" customWidth="1"/>
    <col min="2" max="2" width="8.5703125" style="6" customWidth="1"/>
    <col min="3" max="3" width="9.28515625" style="6" customWidth="1"/>
    <col min="4" max="4" width="8.28515625" style="6" customWidth="1"/>
    <col min="5" max="5" width="9.28515625" style="6" customWidth="1"/>
    <col min="6" max="6" width="8.42578125" style="6" customWidth="1"/>
    <col min="7" max="7" width="9.7109375" style="6" customWidth="1"/>
    <col min="8" max="8" width="8.28515625" style="6" customWidth="1"/>
    <col min="9" max="9" width="12.42578125" style="6" customWidth="1"/>
    <col min="10" max="10" width="11.28515625" style="6" customWidth="1"/>
    <col min="11" max="11" width="10.7109375" style="6" customWidth="1"/>
    <col min="12" max="12" width="8.28515625" style="6" customWidth="1"/>
    <col min="13" max="13" width="10" style="6" customWidth="1"/>
    <col min="14" max="14" width="11.7109375" style="6" customWidth="1"/>
    <col min="15" max="15" width="12.28515625" style="6" customWidth="1"/>
    <col min="16" max="16" width="10" style="6" customWidth="1"/>
    <col min="17" max="17" width="13" style="6" customWidth="1"/>
    <col min="18" max="18" width="12.28515625" style="6" customWidth="1"/>
    <col min="19" max="19" width="16.7109375" style="6" customWidth="1"/>
    <col min="20" max="20" width="11.42578125" style="6" bestFit="1" customWidth="1"/>
    <col min="21" max="21" width="12.7109375" style="6" bestFit="1" customWidth="1"/>
    <col min="22" max="22" width="11.7109375" style="6" customWidth="1"/>
    <col min="23" max="23" width="8.7109375" style="6" customWidth="1"/>
    <col min="24" max="24" width="10.28515625" style="6" customWidth="1"/>
    <col min="25" max="16384" width="9.28515625" style="6"/>
  </cols>
  <sheetData>
    <row r="1" spans="1:24" ht="18.75" x14ac:dyDescent="0.3">
      <c r="A1" s="236" t="s">
        <v>105</v>
      </c>
      <c r="B1" s="237" t="s">
        <v>106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15.75" x14ac:dyDescent="0.3">
      <c r="A2" s="232"/>
      <c r="B2" s="238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ht="15" x14ac:dyDescent="0.25">
      <c r="A3" s="232"/>
      <c r="B3" s="239" t="s">
        <v>107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ht="15.75" x14ac:dyDescent="0.2">
      <c r="A4" s="240" t="s">
        <v>108</v>
      </c>
      <c r="B4" s="54" t="s">
        <v>31</v>
      </c>
      <c r="C4" s="54" t="s">
        <v>32</v>
      </c>
      <c r="D4" s="54" t="s">
        <v>33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47</v>
      </c>
      <c r="S4" s="54" t="s">
        <v>48</v>
      </c>
      <c r="T4" s="55" t="s">
        <v>49</v>
      </c>
      <c r="U4" s="54" t="s">
        <v>50</v>
      </c>
      <c r="V4" s="54" t="s">
        <v>51</v>
      </c>
      <c r="W4" s="56" t="s">
        <v>52</v>
      </c>
    </row>
    <row r="5" spans="1:24" ht="75" customHeight="1" x14ac:dyDescent="0.2">
      <c r="A5" s="234"/>
      <c r="B5" s="57" t="s">
        <v>54</v>
      </c>
      <c r="C5" s="57" t="s">
        <v>55</v>
      </c>
      <c r="D5" s="57" t="s">
        <v>56</v>
      </c>
      <c r="E5" s="57" t="s">
        <v>57</v>
      </c>
      <c r="F5" s="57" t="s">
        <v>58</v>
      </c>
      <c r="G5" s="57" t="s">
        <v>59</v>
      </c>
      <c r="H5" s="57" t="s">
        <v>60</v>
      </c>
      <c r="I5" s="57" t="s">
        <v>101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7" t="s">
        <v>67</v>
      </c>
      <c r="P5" s="57" t="s">
        <v>68</v>
      </c>
      <c r="Q5" s="57" t="s">
        <v>69</v>
      </c>
      <c r="R5" s="57" t="s">
        <v>70</v>
      </c>
      <c r="S5" s="57" t="s">
        <v>71</v>
      </c>
      <c r="T5" s="58" t="s">
        <v>72</v>
      </c>
      <c r="U5" s="57" t="s">
        <v>73</v>
      </c>
      <c r="V5" s="57" t="s">
        <v>74</v>
      </c>
      <c r="W5" s="59" t="s">
        <v>75</v>
      </c>
      <c r="X5" s="60" t="s">
        <v>9</v>
      </c>
    </row>
    <row r="6" spans="1:24" x14ac:dyDescent="0.2">
      <c r="A6" s="226"/>
      <c r="B6" s="61" t="s">
        <v>76</v>
      </c>
      <c r="C6" s="61" t="s">
        <v>77</v>
      </c>
      <c r="D6" s="61" t="s">
        <v>78</v>
      </c>
      <c r="E6" s="61" t="s">
        <v>79</v>
      </c>
      <c r="F6" s="61" t="s">
        <v>80</v>
      </c>
      <c r="G6" s="61" t="s">
        <v>81</v>
      </c>
      <c r="H6" s="61" t="s">
        <v>82</v>
      </c>
      <c r="I6" s="61" t="s">
        <v>83</v>
      </c>
      <c r="J6" s="61" t="s">
        <v>84</v>
      </c>
      <c r="K6" s="61" t="s">
        <v>85</v>
      </c>
      <c r="L6" s="61" t="s">
        <v>86</v>
      </c>
      <c r="M6" s="61" t="s">
        <v>87</v>
      </c>
      <c r="N6" s="61" t="s">
        <v>88</v>
      </c>
      <c r="O6" s="61" t="s">
        <v>89</v>
      </c>
      <c r="P6" s="61" t="s">
        <v>90</v>
      </c>
      <c r="Q6" s="61" t="s">
        <v>91</v>
      </c>
      <c r="R6" s="61" t="s">
        <v>92</v>
      </c>
      <c r="S6" s="61" t="s">
        <v>93</v>
      </c>
      <c r="T6" s="61" t="s">
        <v>94</v>
      </c>
      <c r="U6" s="61" t="s">
        <v>95</v>
      </c>
      <c r="V6" s="61" t="s">
        <v>96</v>
      </c>
      <c r="W6" s="62" t="s">
        <v>97</v>
      </c>
      <c r="X6" s="61"/>
    </row>
    <row r="7" spans="1:24" ht="18" customHeight="1" x14ac:dyDescent="0.2">
      <c r="A7" s="63" t="s">
        <v>102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61"/>
    </row>
    <row r="8" spans="1:24" ht="14.25" x14ac:dyDescent="0.2">
      <c r="A8" s="64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 x14ac:dyDescent="0.2">
      <c r="A9" s="65">
        <v>2010</v>
      </c>
      <c r="B9" s="4">
        <f>'[1]3_X'!B8+'[1]4_ReX'!B8</f>
        <v>16360.5</v>
      </c>
      <c r="C9" s="4">
        <f>'[1]3_X'!C8+'[1]4_ReX'!C8</f>
        <v>54752</v>
      </c>
      <c r="D9" s="4">
        <f>'[1]3_X'!D8+'[1]4_ReX'!D8</f>
        <v>28</v>
      </c>
      <c r="E9" s="4">
        <f>'[1]3_X'!E8+'[1]4_ReX'!E8</f>
        <v>1277</v>
      </c>
      <c r="F9" s="4">
        <f>'[1]3_X'!F8+'[1]4_ReX'!F8</f>
        <v>0</v>
      </c>
      <c r="G9" s="4">
        <f>'[1]3_X'!G8+'[1]4_ReX'!G8</f>
        <v>0</v>
      </c>
      <c r="H9" s="4">
        <f>'[1]3_X'!H8+'[1]4_ReX'!H8</f>
        <v>467.4</v>
      </c>
      <c r="I9" s="4">
        <f>'[1]3_X'!I8+'[1]4_ReX'!I8</f>
        <v>0</v>
      </c>
      <c r="J9" s="4">
        <f>'[1]3_X'!J8+'[1]4_ReX'!J8</f>
        <v>20651</v>
      </c>
      <c r="K9" s="4">
        <f>'[1]3_X'!K8+'[1]4_ReX'!K8</f>
        <v>68500</v>
      </c>
      <c r="L9" s="4">
        <f>'[1]3_X'!L8+'[1]4_ReX'!L8</f>
        <v>1877</v>
      </c>
      <c r="M9" s="4">
        <f>'[1]3_X'!M8+'[1]4_ReX'!M8</f>
        <v>0</v>
      </c>
      <c r="N9" s="4">
        <f>'[1]3_X'!N8+'[1]4_ReX'!N8</f>
        <v>0</v>
      </c>
      <c r="O9" s="4">
        <f>'[1]3_X'!O8+'[1]4_ReX'!O8</f>
        <v>0</v>
      </c>
      <c r="P9" s="4">
        <f>'[1]3_X'!P8+'[1]4_ReX'!P8</f>
        <v>49897</v>
      </c>
      <c r="Q9" s="4">
        <f>'[1]3_X'!Q8+'[1]4_ReX'!Q8</f>
        <v>218830</v>
      </c>
      <c r="R9" s="4">
        <f>'[1]3_X'!R8+'[1]4_ReX'!R8</f>
        <v>91569.81</v>
      </c>
      <c r="S9" s="4">
        <f>'[1]3_X'!S8+'[1]4_ReX'!S8</f>
        <v>1582</v>
      </c>
      <c r="T9" s="4">
        <f>'[1]3_X'!T8+'[1]4_ReX'!T8</f>
        <v>0</v>
      </c>
      <c r="U9" s="4">
        <f>'[1]3_X'!U8+'[1]4_ReX'!U8</f>
        <v>153.5</v>
      </c>
      <c r="V9" s="4">
        <f>'[1]3_X'!V8+'[1]4_ReX'!V8</f>
        <v>17616</v>
      </c>
      <c r="W9" s="4">
        <f>'[1]3_X'!W8+'[1]4_ReX'!W8</f>
        <v>33579</v>
      </c>
      <c r="X9" s="4">
        <f>'[1]3_X'!X8+'[1]4_ReX'!X8</f>
        <v>577140.21</v>
      </c>
    </row>
    <row r="10" spans="1:24" ht="18" customHeight="1" x14ac:dyDescent="0.2">
      <c r="A10" s="65">
        <v>2011</v>
      </c>
      <c r="B10" s="4">
        <f>'[1]3_X'!B9+'[1]4_ReX'!B9</f>
        <v>157</v>
      </c>
      <c r="C10" s="4">
        <f>'[1]3_X'!C9+'[1]4_ReX'!C9</f>
        <v>311</v>
      </c>
      <c r="D10" s="4">
        <f>'[1]3_X'!D9+'[1]4_ReX'!D9</f>
        <v>0</v>
      </c>
      <c r="E10" s="4">
        <f>'[1]3_X'!E9+'[1]4_ReX'!E9</f>
        <v>19370</v>
      </c>
      <c r="F10" s="4">
        <f>'[1]3_X'!F9+'[1]4_ReX'!F9</f>
        <v>599</v>
      </c>
      <c r="G10" s="4">
        <f>'[1]3_X'!G9+'[1]4_ReX'!G9</f>
        <v>20</v>
      </c>
      <c r="H10" s="4">
        <f>'[1]3_X'!H9+'[1]4_ReX'!H9</f>
        <v>100</v>
      </c>
      <c r="I10" s="4">
        <f>'[1]3_X'!I9+'[1]4_ReX'!I9</f>
        <v>0</v>
      </c>
      <c r="J10" s="4">
        <f>'[1]3_X'!J9+'[1]4_ReX'!J9</f>
        <v>20</v>
      </c>
      <c r="K10" s="4">
        <f>'[1]3_X'!K9+'[1]4_ReX'!K9</f>
        <v>20</v>
      </c>
      <c r="L10" s="4">
        <f>'[1]3_X'!L9+'[1]4_ReX'!L9</f>
        <v>0</v>
      </c>
      <c r="M10" s="4">
        <f>'[1]3_X'!M9+'[1]4_ReX'!M9</f>
        <v>30</v>
      </c>
      <c r="N10" s="4">
        <f>'[1]3_X'!N9+'[1]4_ReX'!N9</f>
        <v>200</v>
      </c>
      <c r="O10" s="4">
        <f>'[1]3_X'!O9+'[1]4_ReX'!O9</f>
        <v>0</v>
      </c>
      <c r="P10" s="4">
        <f>'[1]3_X'!P9+'[1]4_ReX'!P9</f>
        <v>185053.22</v>
      </c>
      <c r="Q10" s="4">
        <f>'[1]3_X'!Q9+'[1]4_ReX'!Q9</f>
        <v>24271</v>
      </c>
      <c r="R10" s="4">
        <f>'[1]3_X'!R9+'[1]4_ReX'!R9</f>
        <v>1350</v>
      </c>
      <c r="S10" s="4">
        <f>'[1]3_X'!S9+'[1]4_ReX'!S9</f>
        <v>8675</v>
      </c>
      <c r="T10" s="4">
        <f>'[1]3_X'!T9+'[1]4_ReX'!T9</f>
        <v>0</v>
      </c>
      <c r="U10" s="4">
        <f>'[1]3_X'!U9+'[1]4_ReX'!U9</f>
        <v>20</v>
      </c>
      <c r="V10" s="4">
        <f>'[1]3_X'!V9+'[1]4_ReX'!V9</f>
        <v>0</v>
      </c>
      <c r="W10" s="4">
        <f>'[1]3_X'!W9+'[1]4_ReX'!W9</f>
        <v>3020</v>
      </c>
      <c r="X10" s="4">
        <f>'[1]3_X'!X9+'[1]4_ReX'!X9</f>
        <v>243216.22</v>
      </c>
    </row>
    <row r="11" spans="1:24" ht="15" x14ac:dyDescent="0.25">
      <c r="A11" s="66">
        <v>2012</v>
      </c>
      <c r="B11" s="4">
        <f>'[1]3_X'!B10+'[1]4_ReX'!B10</f>
        <v>0</v>
      </c>
      <c r="C11" s="4">
        <f>'[1]3_X'!C10+'[1]4_ReX'!C10</f>
        <v>0</v>
      </c>
      <c r="D11" s="4">
        <f>'[1]3_X'!D10+'[1]4_ReX'!D10</f>
        <v>20</v>
      </c>
      <c r="E11" s="4">
        <f>'[1]3_X'!E10+'[1]4_ReX'!E10</f>
        <v>58</v>
      </c>
      <c r="F11" s="4">
        <f>'[1]3_X'!F10+'[1]4_ReX'!F10</f>
        <v>0</v>
      </c>
      <c r="G11" s="4">
        <f>'[1]3_X'!G10+'[1]4_ReX'!G10</f>
        <v>0</v>
      </c>
      <c r="H11" s="4">
        <f>'[1]3_X'!H10+'[1]4_ReX'!H10</f>
        <v>0</v>
      </c>
      <c r="I11" s="4">
        <f>'[1]3_X'!I10+'[1]4_ReX'!I10</f>
        <v>0</v>
      </c>
      <c r="J11" s="4">
        <f>'[1]3_X'!J10+'[1]4_ReX'!J10</f>
        <v>0</v>
      </c>
      <c r="K11" s="4">
        <f>'[1]3_X'!K10+'[1]4_ReX'!K10</f>
        <v>0</v>
      </c>
      <c r="L11" s="4">
        <f>'[1]3_X'!L10+'[1]4_ReX'!L10</f>
        <v>28180</v>
      </c>
      <c r="M11" s="4">
        <f>'[1]3_X'!M10+'[1]4_ReX'!M10</f>
        <v>0</v>
      </c>
      <c r="N11" s="4">
        <f>'[1]3_X'!N10+'[1]4_ReX'!N10</f>
        <v>0</v>
      </c>
      <c r="O11" s="4">
        <f>'[1]3_X'!O10+'[1]4_ReX'!O10</f>
        <v>0</v>
      </c>
      <c r="P11" s="4">
        <f>'[1]3_X'!P10+'[1]4_ReX'!P10</f>
        <v>9084</v>
      </c>
      <c r="Q11" s="4">
        <f>'[1]3_X'!Q10+'[1]4_ReX'!Q10</f>
        <v>1307</v>
      </c>
      <c r="R11" s="4">
        <f>'[1]3_X'!R10+'[1]4_ReX'!R10</f>
        <v>50</v>
      </c>
      <c r="S11" s="4">
        <f>'[1]3_X'!S10+'[1]4_ReX'!S10</f>
        <v>0</v>
      </c>
      <c r="T11" s="4">
        <f>'[1]3_X'!T10+'[1]4_ReX'!T10</f>
        <v>0</v>
      </c>
      <c r="U11" s="4">
        <f>'[1]3_X'!U10+'[1]4_ReX'!U10</f>
        <v>40</v>
      </c>
      <c r="V11" s="4">
        <f>'[1]3_X'!V10+'[1]4_ReX'!V10</f>
        <v>0</v>
      </c>
      <c r="W11" s="4">
        <f>'[1]3_X'!W10+'[1]4_ReX'!W10</f>
        <v>800</v>
      </c>
      <c r="X11" s="4">
        <f>'[1]3_X'!X10+'[1]4_ReX'!X10</f>
        <v>39539</v>
      </c>
    </row>
    <row r="12" spans="1:24" ht="15" x14ac:dyDescent="0.25">
      <c r="A12" s="66">
        <f>A11+1</f>
        <v>2013</v>
      </c>
      <c r="B12" s="4">
        <f>'[1]3_X'!B10+'[1]4_ReX'!B11</f>
        <v>0</v>
      </c>
      <c r="C12" s="4">
        <f>'[1]3_X'!C11+'[1]4_ReX'!C11</f>
        <v>400</v>
      </c>
      <c r="D12" s="4">
        <f>'[1]3_X'!D11+'[1]4_ReX'!D11</f>
        <v>0</v>
      </c>
      <c r="E12" s="4">
        <f>'[1]3_X'!E11+'[1]4_ReX'!E11</f>
        <v>0</v>
      </c>
      <c r="F12" s="4">
        <f>'[1]3_X'!F11+'[1]4_ReX'!F11</f>
        <v>42996</v>
      </c>
      <c r="G12" s="4">
        <f>'[1]3_X'!G11+'[1]4_ReX'!G11</f>
        <v>0</v>
      </c>
      <c r="H12" s="4">
        <f>'[1]3_X'!H11+'[1]4_ReX'!H11</f>
        <v>0</v>
      </c>
      <c r="I12" s="4">
        <f>'[1]3_X'!I11+'[1]4_ReX'!I11</f>
        <v>0</v>
      </c>
      <c r="J12" s="4">
        <f>'[1]3_X'!J11+'[1]4_ReX'!J11</f>
        <v>0</v>
      </c>
      <c r="K12" s="4">
        <f>'[1]3_X'!K11+'[1]4_ReX'!K11</f>
        <v>0</v>
      </c>
      <c r="L12" s="4">
        <f>'[1]3_X'!L11+'[1]4_ReX'!L11</f>
        <v>0</v>
      </c>
      <c r="M12" s="4">
        <f>'[1]3_X'!M11+'[1]4_ReX'!M11</f>
        <v>0</v>
      </c>
      <c r="N12" s="4">
        <f>'[1]3_X'!N11+'[1]4_ReX'!N11</f>
        <v>0</v>
      </c>
      <c r="O12" s="4">
        <f>'[1]3_X'!O11+'[1]4_ReX'!O11</f>
        <v>0</v>
      </c>
      <c r="P12" s="4">
        <f>'[1]3_X'!P11+'[1]4_ReX'!P11</f>
        <v>560</v>
      </c>
      <c r="Q12" s="4">
        <f>'[1]3_X'!Q11+'[1]4_ReX'!Q11</f>
        <v>200</v>
      </c>
      <c r="R12" s="4">
        <f>'[1]3_X'!R11+'[1]4_ReX'!R11</f>
        <v>0</v>
      </c>
      <c r="S12" s="4">
        <f>'[1]3_X'!S11+'[1]4_ReX'!S11</f>
        <v>0</v>
      </c>
      <c r="T12" s="4">
        <f>'[1]3_X'!T11+'[1]4_ReX'!T11</f>
        <v>0</v>
      </c>
      <c r="U12" s="4">
        <f>'[1]3_X'!U11+'[1]4_ReX'!U11</f>
        <v>0</v>
      </c>
      <c r="V12" s="4">
        <f>'[1]3_X'!V11+'[1]4_ReX'!V11</f>
        <v>0</v>
      </c>
      <c r="W12" s="4">
        <f>'[1]3_X'!W11+'[1]4_ReX'!W11</f>
        <v>100</v>
      </c>
      <c r="X12" s="4">
        <f>'[1]3_X'!X11+'[1]4_ReX'!X11</f>
        <v>44256</v>
      </c>
    </row>
    <row r="13" spans="1:24" ht="15" x14ac:dyDescent="0.25">
      <c r="A13" s="66">
        <f>A12+1</f>
        <v>2014</v>
      </c>
      <c r="B13" s="4">
        <f>'[1]3_X'!B12+'[1]4_ReX'!B12</f>
        <v>0</v>
      </c>
      <c r="C13" s="4">
        <f>'[1]3_X'!C12+'[1]4_ReX'!C12</f>
        <v>0</v>
      </c>
      <c r="D13" s="4">
        <f>'[1]3_X'!D12+'[1]4_ReX'!D12</f>
        <v>0</v>
      </c>
      <c r="E13" s="4">
        <f>'[1]3_X'!E12+'[1]4_ReX'!E12</f>
        <v>0</v>
      </c>
      <c r="F13" s="4">
        <f>'[1]3_X'!F12+'[1]4_ReX'!F12</f>
        <v>266861</v>
      </c>
      <c r="G13" s="4">
        <f>'[1]3_X'!G12+'[1]4_ReX'!G12</f>
        <v>0</v>
      </c>
      <c r="H13" s="4">
        <f>'[1]3_X'!H12+'[1]4_ReX'!H12</f>
        <v>0</v>
      </c>
      <c r="I13" s="4">
        <f>'[1]3_X'!I12+'[1]4_ReX'!I12</f>
        <v>0</v>
      </c>
      <c r="J13" s="4">
        <f>'[1]3_X'!J12+'[1]4_ReX'!J12</f>
        <v>0</v>
      </c>
      <c r="K13" s="4">
        <f>'[1]3_X'!K12+'[1]4_ReX'!K12</f>
        <v>0</v>
      </c>
      <c r="L13" s="4">
        <f>'[1]3_X'!L12+'[1]4_ReX'!L12</f>
        <v>0</v>
      </c>
      <c r="M13" s="4">
        <f>'[1]3_X'!M12+'[1]4_ReX'!M12</f>
        <v>0</v>
      </c>
      <c r="N13" s="4">
        <f>'[1]3_X'!N12+'[1]4_ReX'!N12</f>
        <v>0</v>
      </c>
      <c r="O13" s="4">
        <f>'[1]3_X'!O12+'[1]4_ReX'!O12</f>
        <v>0</v>
      </c>
      <c r="P13" s="4">
        <f>'[1]3_X'!P12+'[1]4_ReX'!P12</f>
        <v>300</v>
      </c>
      <c r="Q13" s="4">
        <f>'[1]3_X'!Q12+'[1]4_ReX'!Q12</f>
        <v>0</v>
      </c>
      <c r="R13" s="4">
        <f>'[1]3_X'!R12+'[1]4_ReX'!R12</f>
        <v>0</v>
      </c>
      <c r="S13" s="4">
        <f>'[1]3_X'!S12+'[1]4_ReX'!S12</f>
        <v>0</v>
      </c>
      <c r="T13" s="4">
        <f>'[1]3_X'!T12+'[1]4_ReX'!T12</f>
        <v>0</v>
      </c>
      <c r="U13" s="4">
        <f>'[1]3_X'!U12+'[1]4_ReX'!U12</f>
        <v>0</v>
      </c>
      <c r="V13" s="4">
        <f>'[1]3_X'!V12+'[1]4_ReX'!V12</f>
        <v>0</v>
      </c>
      <c r="W13" s="4">
        <f>'[1]3_X'!W12+'[1]4_ReX'!W12</f>
        <v>550</v>
      </c>
      <c r="X13" s="4">
        <f>'[1]3_X'!X12+'[1]4_ReX'!X12</f>
        <v>267711</v>
      </c>
    </row>
    <row r="14" spans="1:24" ht="15" x14ac:dyDescent="0.25">
      <c r="A14" s="66">
        <v>2015</v>
      </c>
      <c r="B14" s="4">
        <f>'[1]3_X'!B13+'[1]4_ReX'!B13</f>
        <v>0</v>
      </c>
      <c r="C14" s="4">
        <f>'[1]3_X'!C13+'[1]4_ReX'!C13</f>
        <v>0</v>
      </c>
      <c r="D14" s="4">
        <f>'[1]3_X'!D13+'[1]4_ReX'!D13</f>
        <v>0</v>
      </c>
      <c r="E14" s="4">
        <f>'[1]3_X'!E13+'[1]4_ReX'!E13</f>
        <v>0</v>
      </c>
      <c r="F14" s="4">
        <f>'[1]3_X'!F13+'[1]4_ReX'!F13</f>
        <v>213728</v>
      </c>
      <c r="G14" s="4">
        <f>'[1]3_X'!G13+'[1]4_ReX'!G13</f>
        <v>0</v>
      </c>
      <c r="H14" s="4">
        <f>'[1]3_X'!H13+'[1]4_ReX'!H13</f>
        <v>0</v>
      </c>
      <c r="I14" s="4">
        <f>'[1]3_X'!I13+'[1]4_ReX'!I13</f>
        <v>0</v>
      </c>
      <c r="J14" s="4">
        <f>'[1]3_X'!J13+'[1]4_ReX'!J13</f>
        <v>0</v>
      </c>
      <c r="K14" s="4">
        <f>'[1]3_X'!K13+'[1]4_ReX'!K13</f>
        <v>0</v>
      </c>
      <c r="L14" s="4">
        <f>'[1]3_X'!L13+'[1]4_ReX'!L13</f>
        <v>0</v>
      </c>
      <c r="M14" s="4">
        <f>'[1]3_X'!M13+'[1]4_ReX'!M13</f>
        <v>0</v>
      </c>
      <c r="N14" s="4">
        <f>'[1]3_X'!N13+'[1]4_ReX'!N13</f>
        <v>0</v>
      </c>
      <c r="O14" s="4">
        <f>'[1]3_X'!O13+'[1]4_ReX'!O13</f>
        <v>0</v>
      </c>
      <c r="P14" s="4">
        <f>'[1]3_X'!P13+'[1]4_ReX'!P13</f>
        <v>660</v>
      </c>
      <c r="Q14" s="4">
        <f>'[1]3_X'!Q13+'[1]4_ReX'!Q13</f>
        <v>68138</v>
      </c>
      <c r="R14" s="4">
        <f>'[1]3_X'!R13+'[1]4_ReX'!R13</f>
        <v>0</v>
      </c>
      <c r="S14" s="4">
        <f>'[1]3_X'!S13+'[1]4_ReX'!S13</f>
        <v>0</v>
      </c>
      <c r="T14" s="4">
        <f>'[1]3_X'!T13+'[1]4_ReX'!T13</f>
        <v>0</v>
      </c>
      <c r="U14" s="4">
        <f>'[1]3_X'!U13+'[1]4_ReX'!U13</f>
        <v>0</v>
      </c>
      <c r="V14" s="4">
        <f>'[1]3_X'!V13+'[1]4_ReX'!V13</f>
        <v>0</v>
      </c>
      <c r="W14" s="4">
        <f>'[1]3_X'!W13+'[1]4_ReX'!W13</f>
        <v>150</v>
      </c>
      <c r="X14" s="4">
        <f>'[1]3_X'!X13+'[1]4_ReX'!X13</f>
        <v>282676</v>
      </c>
    </row>
    <row r="15" spans="1:24" ht="15" x14ac:dyDescent="0.25">
      <c r="A15" s="66">
        <v>2016</v>
      </c>
      <c r="B15" s="4">
        <f>'[1]3_X'!B14+'[1]4_ReX'!B14</f>
        <v>0</v>
      </c>
      <c r="C15" s="4">
        <f>'[1]3_X'!C14+'[1]4_ReX'!C14</f>
        <v>0</v>
      </c>
      <c r="D15" s="4">
        <f>'[1]3_X'!D14+'[1]4_ReX'!D14</f>
        <v>0</v>
      </c>
      <c r="E15" s="4">
        <f>'[1]3_X'!E14+'[1]4_ReX'!E14</f>
        <v>0</v>
      </c>
      <c r="F15" s="4">
        <f>'[1]3_X'!F14+'[1]4_ReX'!F14</f>
        <v>115074.36053999999</v>
      </c>
      <c r="G15" s="4">
        <f>'[1]3_X'!G14+'[1]4_ReX'!G14</f>
        <v>0</v>
      </c>
      <c r="H15" s="4">
        <f>'[1]3_X'!H14+'[1]4_ReX'!H14</f>
        <v>0</v>
      </c>
      <c r="I15" s="4">
        <f>'[1]3_X'!I14+'[1]4_ReX'!I14</f>
        <v>0</v>
      </c>
      <c r="J15" s="4">
        <f>'[1]3_X'!J14+'[1]4_ReX'!J14</f>
        <v>0</v>
      </c>
      <c r="K15" s="4">
        <f>'[1]3_X'!K14+'[1]4_ReX'!K14</f>
        <v>0</v>
      </c>
      <c r="L15" s="4">
        <f>'[1]3_X'!L14+'[1]4_ReX'!L14</f>
        <v>0</v>
      </c>
      <c r="M15" s="4">
        <f>'[1]3_X'!M14+'[1]4_ReX'!M14</f>
        <v>0</v>
      </c>
      <c r="N15" s="4">
        <f>'[1]3_X'!N14+'[1]4_ReX'!N14</f>
        <v>0</v>
      </c>
      <c r="O15" s="4">
        <f>'[1]3_X'!O14+'[1]4_ReX'!O14</f>
        <v>0</v>
      </c>
      <c r="P15" s="4">
        <f>'[1]3_X'!P14+'[1]4_ReX'!P14</f>
        <v>157</v>
      </c>
      <c r="Q15" s="4">
        <f>'[1]3_X'!Q14+'[1]4_ReX'!Q14</f>
        <v>180020</v>
      </c>
      <c r="R15" s="4">
        <f>'[1]3_X'!R14+'[1]4_ReX'!R14</f>
        <v>2700</v>
      </c>
      <c r="S15" s="4">
        <f>'[1]3_X'!S14+'[1]4_ReX'!S14</f>
        <v>0</v>
      </c>
      <c r="T15" s="4">
        <f>'[1]3_X'!T14+'[1]4_ReX'!T14</f>
        <v>0</v>
      </c>
      <c r="U15" s="4">
        <f>'[1]3_X'!U14+'[1]4_ReX'!U14</f>
        <v>0</v>
      </c>
      <c r="V15" s="4">
        <f>'[1]3_X'!V14+'[1]4_ReX'!V14</f>
        <v>0</v>
      </c>
      <c r="W15" s="4">
        <f>'[1]3_X'!W14+'[1]4_ReX'!W14</f>
        <v>8375</v>
      </c>
      <c r="X15" s="4">
        <f>'[1]3_X'!X14+'[1]4_ReX'!X14</f>
        <v>306326.36053999997</v>
      </c>
    </row>
    <row r="16" spans="1:24" ht="15" x14ac:dyDescent="0.25">
      <c r="A16" s="66">
        <v>2017</v>
      </c>
      <c r="B16" s="4">
        <f>'[1]3_X'!B15+'[1]4_ReX'!B15</f>
        <v>0</v>
      </c>
      <c r="C16" s="4">
        <f>'[1]3_X'!C15+'[1]4_ReX'!C15</f>
        <v>0</v>
      </c>
      <c r="D16" s="4">
        <f>'[1]3_X'!D15+'[1]4_ReX'!D15</f>
        <v>0</v>
      </c>
      <c r="E16" s="4">
        <f>'[1]3_X'!E15+'[1]4_ReX'!E15</f>
        <v>18943</v>
      </c>
      <c r="F16" s="4">
        <f>'[1]3_X'!F15+'[1]4_ReX'!F15</f>
        <v>245126.36124653748</v>
      </c>
      <c r="G16" s="4">
        <f>'[1]3_X'!G15+'[1]4_ReX'!G15</f>
        <v>0</v>
      </c>
      <c r="H16" s="4">
        <f>'[1]3_X'!H15+'[1]4_ReX'!H15</f>
        <v>10</v>
      </c>
      <c r="I16" s="4">
        <f>'[1]3_X'!I15+'[1]4_ReX'!I15</f>
        <v>0</v>
      </c>
      <c r="J16" s="4">
        <f>'[1]3_X'!J15+'[1]4_ReX'!J15</f>
        <v>1000</v>
      </c>
      <c r="K16" s="4">
        <f>'[1]3_X'!K15+'[1]4_ReX'!K15</f>
        <v>0</v>
      </c>
      <c r="L16" s="4">
        <f>'[1]3_X'!L15+'[1]4_ReX'!L15</f>
        <v>0</v>
      </c>
      <c r="M16" s="4">
        <f>'[1]3_X'!M15+'[1]4_ReX'!M15</f>
        <v>0</v>
      </c>
      <c r="N16" s="4">
        <f>'[1]3_X'!N15+'[1]4_ReX'!N15</f>
        <v>0</v>
      </c>
      <c r="O16" s="4">
        <f>'[1]3_X'!O15+'[1]4_ReX'!O15</f>
        <v>0</v>
      </c>
      <c r="P16" s="4">
        <f>'[1]3_X'!P15+'[1]4_ReX'!P15</f>
        <v>3850</v>
      </c>
      <c r="Q16" s="4">
        <f>'[1]3_X'!Q15+'[1]4_ReX'!Q15</f>
        <v>2523</v>
      </c>
      <c r="R16" s="4">
        <f>'[1]3_X'!R15+'[1]4_ReX'!R15</f>
        <v>1013</v>
      </c>
      <c r="S16" s="4">
        <f>'[1]3_X'!S15+'[1]4_ReX'!S15</f>
        <v>5</v>
      </c>
      <c r="T16" s="4">
        <f>'[1]3_X'!T15+'[1]4_ReX'!T15</f>
        <v>0</v>
      </c>
      <c r="U16" s="4">
        <f>'[1]3_X'!U15+'[1]4_ReX'!U15</f>
        <v>0</v>
      </c>
      <c r="V16" s="4">
        <f>'[1]3_X'!V15+'[1]4_ReX'!V15</f>
        <v>0</v>
      </c>
      <c r="W16" s="4">
        <f>'[1]3_X'!W15+'[1]4_ReX'!W15</f>
        <v>635</v>
      </c>
      <c r="X16" s="4">
        <f>'[1]3_X'!X15+'[1]4_ReX'!X15</f>
        <v>273105.36124653748</v>
      </c>
    </row>
    <row r="17" spans="1:24" x14ac:dyDescent="0.2">
      <c r="A17" s="7">
        <v>2018</v>
      </c>
      <c r="B17" s="4">
        <f>SUM(B25:B36)</f>
        <v>0</v>
      </c>
      <c r="C17" s="4">
        <f t="shared" ref="C17:X17" si="0">SUM(C25:C36)</f>
        <v>0</v>
      </c>
      <c r="D17" s="4">
        <f t="shared" si="0"/>
        <v>0</v>
      </c>
      <c r="E17" s="4">
        <f t="shared" si="0"/>
        <v>1027</v>
      </c>
      <c r="F17" s="4">
        <f t="shared" si="0"/>
        <v>177743.44000000003</v>
      </c>
      <c r="G17" s="4">
        <f t="shared" si="0"/>
        <v>300</v>
      </c>
      <c r="H17" s="4">
        <f t="shared" si="0"/>
        <v>650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10610</v>
      </c>
      <c r="Q17" s="4">
        <f t="shared" si="0"/>
        <v>4255</v>
      </c>
      <c r="R17" s="4">
        <f t="shared" si="0"/>
        <v>26615</v>
      </c>
      <c r="S17" s="4">
        <f t="shared" si="0"/>
        <v>50</v>
      </c>
      <c r="T17" s="4">
        <f t="shared" si="0"/>
        <v>0</v>
      </c>
      <c r="U17" s="4">
        <f t="shared" si="0"/>
        <v>150</v>
      </c>
      <c r="V17" s="4">
        <f t="shared" si="0"/>
        <v>0</v>
      </c>
      <c r="W17" s="4">
        <f t="shared" si="0"/>
        <v>7545</v>
      </c>
      <c r="X17" s="4">
        <f t="shared" si="0"/>
        <v>228945.44</v>
      </c>
    </row>
    <row r="18" spans="1:24" x14ac:dyDescent="0.2">
      <c r="A18" s="7">
        <v>2019</v>
      </c>
      <c r="B18" s="4">
        <f>SUM(B38:B49)</f>
        <v>0</v>
      </c>
      <c r="C18" s="4">
        <f t="shared" ref="C18:X18" si="1">SUM(C38:C49)</f>
        <v>0</v>
      </c>
      <c r="D18" s="4">
        <f t="shared" si="1"/>
        <v>0</v>
      </c>
      <c r="E18" s="4">
        <f t="shared" si="1"/>
        <v>50</v>
      </c>
      <c r="F18" s="4">
        <f t="shared" si="1"/>
        <v>335619.88</v>
      </c>
      <c r="G18" s="4">
        <f t="shared" si="1"/>
        <v>600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50</v>
      </c>
      <c r="O18" s="4">
        <f t="shared" si="1"/>
        <v>0</v>
      </c>
      <c r="P18" s="4">
        <f t="shared" si="1"/>
        <v>11664.24</v>
      </c>
      <c r="Q18" s="4">
        <f t="shared" si="1"/>
        <v>26240</v>
      </c>
      <c r="R18" s="4">
        <f t="shared" si="1"/>
        <v>26445</v>
      </c>
      <c r="S18" s="4">
        <f t="shared" si="1"/>
        <v>800</v>
      </c>
      <c r="T18" s="4">
        <f t="shared" si="1"/>
        <v>0</v>
      </c>
      <c r="U18" s="4">
        <f t="shared" si="1"/>
        <v>200</v>
      </c>
      <c r="V18" s="4">
        <f t="shared" si="1"/>
        <v>0</v>
      </c>
      <c r="W18" s="4">
        <f t="shared" si="1"/>
        <v>2920</v>
      </c>
      <c r="X18" s="4">
        <f t="shared" si="1"/>
        <v>404589.12</v>
      </c>
    </row>
    <row r="19" spans="1:24" x14ac:dyDescent="0.2">
      <c r="A19" s="9">
        <v>2020</v>
      </c>
      <c r="B19" s="4">
        <f>SUM(B51:B62)</f>
        <v>900</v>
      </c>
      <c r="C19" s="4">
        <f t="shared" ref="C19:W19" si="2">SUM(C51:C62)</f>
        <v>900</v>
      </c>
      <c r="D19" s="4">
        <f t="shared" si="2"/>
        <v>0</v>
      </c>
      <c r="E19" s="4">
        <f t="shared" si="2"/>
        <v>1640</v>
      </c>
      <c r="F19" s="4">
        <f t="shared" si="2"/>
        <v>47980.68</v>
      </c>
      <c r="G19" s="4">
        <f t="shared" si="2"/>
        <v>650</v>
      </c>
      <c r="H19" s="4">
        <f t="shared" si="2"/>
        <v>3178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8043</v>
      </c>
      <c r="Q19" s="4">
        <f t="shared" si="2"/>
        <v>1251</v>
      </c>
      <c r="R19" s="4">
        <f t="shared" si="2"/>
        <v>2000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2939</v>
      </c>
      <c r="X19" s="4">
        <f>SUM(B19:W19)</f>
        <v>69481.679999999993</v>
      </c>
    </row>
    <row r="20" spans="1:24" x14ac:dyDescent="0.2">
      <c r="A20" s="9">
        <v>2021</v>
      </c>
      <c r="B20" s="4">
        <f>SUM(B64:B75)</f>
        <v>0</v>
      </c>
      <c r="C20" s="4">
        <f t="shared" ref="C20:X20" si="3">SUM(C64:C75)</f>
        <v>0</v>
      </c>
      <c r="D20" s="4">
        <f t="shared" si="3"/>
        <v>0</v>
      </c>
      <c r="E20" s="4">
        <f t="shared" si="3"/>
        <v>0</v>
      </c>
      <c r="F20" s="4">
        <f t="shared" si="3"/>
        <v>38880.600000000006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1060</v>
      </c>
      <c r="Q20" s="4">
        <f t="shared" si="3"/>
        <v>2100</v>
      </c>
      <c r="R20" s="4">
        <f t="shared" si="3"/>
        <v>350000</v>
      </c>
      <c r="S20" s="4">
        <f t="shared" si="3"/>
        <v>0</v>
      </c>
      <c r="T20" s="4">
        <f t="shared" si="3"/>
        <v>0</v>
      </c>
      <c r="U20" s="4">
        <f t="shared" si="3"/>
        <v>45000</v>
      </c>
      <c r="V20" s="4">
        <f t="shared" si="3"/>
        <v>0</v>
      </c>
      <c r="W20" s="4">
        <f t="shared" si="3"/>
        <v>2831</v>
      </c>
      <c r="X20" s="4">
        <f t="shared" si="3"/>
        <v>439871.60000000003</v>
      </c>
    </row>
    <row r="21" spans="1:24" s="187" customFormat="1" ht="14.25" x14ac:dyDescent="0.2">
      <c r="A21" s="186" t="s">
        <v>222</v>
      </c>
      <c r="B21" s="178">
        <f>SUM(B77:B88)</f>
        <v>0</v>
      </c>
      <c r="C21" s="178">
        <f t="shared" ref="C21:X21" si="4">SUM(C77:C88)</f>
        <v>0</v>
      </c>
      <c r="D21" s="178">
        <f t="shared" si="4"/>
        <v>0</v>
      </c>
      <c r="E21" s="178">
        <f t="shared" si="4"/>
        <v>0</v>
      </c>
      <c r="F21" s="178">
        <f t="shared" si="4"/>
        <v>48176.160000000003</v>
      </c>
      <c r="G21" s="178">
        <f t="shared" si="4"/>
        <v>0</v>
      </c>
      <c r="H21" s="178">
        <f t="shared" si="4"/>
        <v>0</v>
      </c>
      <c r="I21" s="178">
        <f t="shared" si="4"/>
        <v>0</v>
      </c>
      <c r="J21" s="178">
        <f t="shared" si="4"/>
        <v>0</v>
      </c>
      <c r="K21" s="178">
        <f t="shared" si="4"/>
        <v>0</v>
      </c>
      <c r="L21" s="178">
        <f t="shared" si="4"/>
        <v>0</v>
      </c>
      <c r="M21" s="178">
        <f t="shared" si="4"/>
        <v>0</v>
      </c>
      <c r="N21" s="178">
        <f t="shared" si="4"/>
        <v>0</v>
      </c>
      <c r="O21" s="178">
        <f t="shared" si="4"/>
        <v>0</v>
      </c>
      <c r="P21" s="178">
        <f t="shared" si="4"/>
        <v>0</v>
      </c>
      <c r="Q21" s="178">
        <f t="shared" si="4"/>
        <v>500</v>
      </c>
      <c r="R21" s="178">
        <f t="shared" si="4"/>
        <v>0</v>
      </c>
      <c r="S21" s="178">
        <f t="shared" si="4"/>
        <v>0</v>
      </c>
      <c r="T21" s="178">
        <f t="shared" si="4"/>
        <v>0</v>
      </c>
      <c r="U21" s="178">
        <f t="shared" si="4"/>
        <v>0</v>
      </c>
      <c r="V21" s="178">
        <f t="shared" si="4"/>
        <v>0</v>
      </c>
      <c r="W21" s="178">
        <f t="shared" si="4"/>
        <v>0</v>
      </c>
      <c r="X21" s="178">
        <f t="shared" si="4"/>
        <v>48676.160000000003</v>
      </c>
    </row>
    <row r="22" spans="1:24" s="187" customFormat="1" ht="14.25" x14ac:dyDescent="0.2">
      <c r="A22" s="18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3.9" customHeight="1" x14ac:dyDescent="0.2">
      <c r="A23" s="10" t="s">
        <v>12</v>
      </c>
      <c r="B23" s="11"/>
      <c r="C23" s="11"/>
      <c r="D23" s="11"/>
      <c r="E23" s="11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s="54" customFormat="1" ht="13.9" customHeight="1" x14ac:dyDescent="0.2">
      <c r="A24" s="12">
        <v>2018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.9" customHeight="1" x14ac:dyDescent="0.2">
      <c r="A25" s="7" t="s">
        <v>13</v>
      </c>
      <c r="B25" s="13">
        <f>'[1]3_X'!B23+'[1]4_ReX'!B23</f>
        <v>0</v>
      </c>
      <c r="C25" s="13">
        <f>'[1]3_X'!C23+'[1]4_ReX'!C23</f>
        <v>0</v>
      </c>
      <c r="D25" s="13">
        <f>'[1]3_X'!D23+'[1]4_ReX'!D23</f>
        <v>0</v>
      </c>
      <c r="E25" s="13">
        <f>'[1]3_X'!E23+'[1]4_ReX'!E23</f>
        <v>0</v>
      </c>
      <c r="F25" s="13">
        <f>'[1]3_X'!F23+'[1]4_ReX'!F23</f>
        <v>15596.440000000002</v>
      </c>
      <c r="G25" s="13">
        <f>'[1]3_X'!G23+'[1]4_ReX'!G23</f>
        <v>0</v>
      </c>
      <c r="H25" s="13">
        <f>'[1]3_X'!H23+'[1]4_ReX'!H23</f>
        <v>0</v>
      </c>
      <c r="I25" s="13">
        <f>'[1]3_X'!I23+'[1]4_ReX'!I23</f>
        <v>0</v>
      </c>
      <c r="J25" s="13">
        <f>'[1]3_X'!J23+'[1]4_ReX'!J23</f>
        <v>0</v>
      </c>
      <c r="K25" s="13">
        <f>'[1]3_X'!K23+'[1]4_ReX'!K23</f>
        <v>0</v>
      </c>
      <c r="L25" s="13">
        <f>'[1]3_X'!L23+'[1]4_ReX'!L23</f>
        <v>0</v>
      </c>
      <c r="M25" s="13">
        <f>'[1]3_X'!M23+'[1]4_ReX'!M23</f>
        <v>0</v>
      </c>
      <c r="N25" s="13">
        <f>'[1]3_X'!N23+'[1]4_ReX'!N23</f>
        <v>0</v>
      </c>
      <c r="O25" s="13">
        <f>'[1]3_X'!O23+'[1]4_ReX'!O23</f>
        <v>0</v>
      </c>
      <c r="P25" s="13">
        <f>'[1]3_X'!P23+'[1]4_ReX'!P23</f>
        <v>100</v>
      </c>
      <c r="Q25" s="13">
        <f>'[1]3_X'!Q23+'[1]4_ReX'!Q23</f>
        <v>1300</v>
      </c>
      <c r="R25" s="13">
        <f>'[1]3_X'!R23+'[1]4_ReX'!R23</f>
        <v>0</v>
      </c>
      <c r="S25" s="13">
        <f>'[1]3_X'!S23+'[1]4_ReX'!S23</f>
        <v>0</v>
      </c>
      <c r="T25" s="13">
        <f>'[1]3_X'!T23+'[1]4_ReX'!T23</f>
        <v>0</v>
      </c>
      <c r="U25" s="13">
        <f>'[1]3_X'!U23+'[1]4_ReX'!U23</f>
        <v>100</v>
      </c>
      <c r="V25" s="13">
        <f>'[1]3_X'!V23+'[1]4_ReX'!V23</f>
        <v>0</v>
      </c>
      <c r="W25" s="13">
        <f>'[1]3_X'!W23+'[1]4_ReX'!W23</f>
        <v>1340</v>
      </c>
      <c r="X25" s="13">
        <f>'[1]3_X'!X23+'[1]4_ReX'!X23</f>
        <v>18436.440000000002</v>
      </c>
    </row>
    <row r="26" spans="1:24" ht="13.9" customHeight="1" x14ac:dyDescent="0.2">
      <c r="A26" s="7" t="s">
        <v>14</v>
      </c>
      <c r="B26" s="13">
        <f>'[1]3_X'!B24+'[1]4_ReX'!B24</f>
        <v>0</v>
      </c>
      <c r="C26" s="13">
        <f>'[1]3_X'!C24+'[1]4_ReX'!C24</f>
        <v>0</v>
      </c>
      <c r="D26" s="13">
        <f>'[1]3_X'!D24+'[1]4_ReX'!D24</f>
        <v>0</v>
      </c>
      <c r="E26" s="13">
        <f>'[1]3_X'!E24+'[1]4_ReX'!E24</f>
        <v>0</v>
      </c>
      <c r="F26" s="13">
        <f>'[1]3_X'!F24+'[1]4_ReX'!F24</f>
        <v>0</v>
      </c>
      <c r="G26" s="13">
        <f>'[1]3_X'!G24+'[1]4_ReX'!G24</f>
        <v>0</v>
      </c>
      <c r="H26" s="13">
        <f>'[1]3_X'!H24+'[1]4_ReX'!H24</f>
        <v>0</v>
      </c>
      <c r="I26" s="13">
        <f>'[1]3_X'!I24+'[1]4_ReX'!I24</f>
        <v>0</v>
      </c>
      <c r="J26" s="13">
        <f>'[1]3_X'!J24+'[1]4_ReX'!J24</f>
        <v>0</v>
      </c>
      <c r="K26" s="13">
        <f>'[1]3_X'!K24+'[1]4_ReX'!K24</f>
        <v>0</v>
      </c>
      <c r="L26" s="13">
        <f>'[1]3_X'!L24+'[1]4_ReX'!L24</f>
        <v>0</v>
      </c>
      <c r="M26" s="13">
        <f>'[1]3_X'!M24+'[1]4_ReX'!M24</f>
        <v>0</v>
      </c>
      <c r="N26" s="13">
        <f>'[1]3_X'!N24+'[1]4_ReX'!N24</f>
        <v>0</v>
      </c>
      <c r="O26" s="13">
        <f>'[1]3_X'!O24+'[1]4_ReX'!O24</f>
        <v>0</v>
      </c>
      <c r="P26" s="13">
        <f>'[1]3_X'!P24+'[1]4_ReX'!P24</f>
        <v>0</v>
      </c>
      <c r="Q26" s="13">
        <f>'[1]3_X'!Q24+'[1]4_ReX'!Q24</f>
        <v>200</v>
      </c>
      <c r="R26" s="13">
        <f>'[1]3_X'!R24+'[1]4_ReX'!R24</f>
        <v>0</v>
      </c>
      <c r="S26" s="13">
        <f>'[1]3_X'!S24+'[1]4_ReX'!S24</f>
        <v>0</v>
      </c>
      <c r="T26" s="13">
        <f>'[1]3_X'!T24+'[1]4_ReX'!T24</f>
        <v>0</v>
      </c>
      <c r="U26" s="13">
        <f>'[1]3_X'!U24+'[1]4_ReX'!U24</f>
        <v>0</v>
      </c>
      <c r="V26" s="13">
        <f>'[1]3_X'!V24+'[1]4_ReX'!V24</f>
        <v>0</v>
      </c>
      <c r="W26" s="13">
        <f>'[1]3_X'!W24+'[1]4_ReX'!W24</f>
        <v>0</v>
      </c>
      <c r="X26" s="13">
        <f>'[1]3_X'!X24+'[1]4_ReX'!X24</f>
        <v>200</v>
      </c>
    </row>
    <row r="27" spans="1:24" ht="13.9" customHeight="1" x14ac:dyDescent="0.2">
      <c r="A27" s="7" t="s">
        <v>15</v>
      </c>
      <c r="B27" s="13">
        <f>'[1]3_X'!B25+'[1]4_ReX'!B25</f>
        <v>0</v>
      </c>
      <c r="C27" s="13">
        <f>'[1]3_X'!C25+'[1]4_ReX'!C25</f>
        <v>0</v>
      </c>
      <c r="D27" s="13">
        <f>'[1]3_X'!D25+'[1]4_ReX'!D25</f>
        <v>0</v>
      </c>
      <c r="E27" s="13">
        <f>'[1]3_X'!E25+'[1]4_ReX'!E25</f>
        <v>1027</v>
      </c>
      <c r="F27" s="13">
        <f>'[1]3_X'!F25+'[1]4_ReX'!F25</f>
        <v>5047.68</v>
      </c>
      <c r="G27" s="13">
        <f>'[1]3_X'!G25+'[1]4_ReX'!G25</f>
        <v>0</v>
      </c>
      <c r="H27" s="13">
        <f>'[1]3_X'!H25+'[1]4_ReX'!H25</f>
        <v>0</v>
      </c>
      <c r="I27" s="13">
        <f>'[1]3_X'!I25+'[1]4_ReX'!I25</f>
        <v>0</v>
      </c>
      <c r="J27" s="13">
        <f>'[1]3_X'!J25+'[1]4_ReX'!J25</f>
        <v>0</v>
      </c>
      <c r="K27" s="13">
        <f>'[1]3_X'!K25+'[1]4_ReX'!K25</f>
        <v>0</v>
      </c>
      <c r="L27" s="13">
        <f>'[1]3_X'!L25+'[1]4_ReX'!L25</f>
        <v>0</v>
      </c>
      <c r="M27" s="13">
        <f>'[1]3_X'!M25+'[1]4_ReX'!M25</f>
        <v>0</v>
      </c>
      <c r="N27" s="13">
        <f>'[1]3_X'!N25+'[1]4_ReX'!N25</f>
        <v>0</v>
      </c>
      <c r="O27" s="13">
        <f>'[1]3_X'!O25+'[1]4_ReX'!O25</f>
        <v>0</v>
      </c>
      <c r="P27" s="13">
        <f>'[1]3_X'!P25+'[1]4_ReX'!P25</f>
        <v>767</v>
      </c>
      <c r="Q27" s="13">
        <f>'[1]3_X'!Q25+'[1]4_ReX'!Q25</f>
        <v>665</v>
      </c>
      <c r="R27" s="13">
        <f>'[1]3_X'!R25+'[1]4_ReX'!R25</f>
        <v>0</v>
      </c>
      <c r="S27" s="13">
        <f>'[1]3_X'!S25+'[1]4_ReX'!S25</f>
        <v>0</v>
      </c>
      <c r="T27" s="13">
        <f>'[1]3_X'!T25+'[1]4_ReX'!T25</f>
        <v>0</v>
      </c>
      <c r="U27" s="13">
        <f>'[1]3_X'!U25+'[1]4_ReX'!U25</f>
        <v>50</v>
      </c>
      <c r="V27" s="13">
        <f>'[1]3_X'!V25+'[1]4_ReX'!V25</f>
        <v>0</v>
      </c>
      <c r="W27" s="13">
        <f>'[1]3_X'!W25+'[1]4_ReX'!W25</f>
        <v>2950</v>
      </c>
      <c r="X27" s="13">
        <f>'[1]3_X'!X25+'[1]4_ReX'!X25</f>
        <v>10506.68</v>
      </c>
    </row>
    <row r="28" spans="1:24" ht="13.9" customHeight="1" x14ac:dyDescent="0.2">
      <c r="A28" s="7" t="s">
        <v>16</v>
      </c>
      <c r="B28" s="13">
        <f>'[1]3_X'!B26+'[1]4_ReX'!B26</f>
        <v>0</v>
      </c>
      <c r="C28" s="13">
        <f>'[1]3_X'!C26+'[1]4_ReX'!C26</f>
        <v>0</v>
      </c>
      <c r="D28" s="13">
        <f>'[1]3_X'!D26+'[1]4_ReX'!D26</f>
        <v>0</v>
      </c>
      <c r="E28" s="13">
        <f>'[1]3_X'!E26+'[1]4_ReX'!E26</f>
        <v>0</v>
      </c>
      <c r="F28" s="13">
        <f>'[1]3_X'!F26+'[1]4_ReX'!F26</f>
        <v>26772.239999999998</v>
      </c>
      <c r="G28" s="13">
        <f>'[1]3_X'!G26+'[1]4_ReX'!G26</f>
        <v>0</v>
      </c>
      <c r="H28" s="13">
        <f>'[1]3_X'!H26+'[1]4_ReX'!H26</f>
        <v>0</v>
      </c>
      <c r="I28" s="13">
        <f>'[1]3_X'!I26+'[1]4_ReX'!I26</f>
        <v>0</v>
      </c>
      <c r="J28" s="13">
        <f>'[1]3_X'!J26+'[1]4_ReX'!J26</f>
        <v>0</v>
      </c>
      <c r="K28" s="13">
        <f>'[1]3_X'!K26+'[1]4_ReX'!K26</f>
        <v>0</v>
      </c>
      <c r="L28" s="13">
        <f>'[1]3_X'!L26+'[1]4_ReX'!L26</f>
        <v>0</v>
      </c>
      <c r="M28" s="13">
        <f>'[1]3_X'!M26+'[1]4_ReX'!M26</f>
        <v>0</v>
      </c>
      <c r="N28" s="13">
        <f>'[1]3_X'!N26+'[1]4_ReX'!N26</f>
        <v>0</v>
      </c>
      <c r="O28" s="13">
        <f>'[1]3_X'!O26+'[1]4_ReX'!O26</f>
        <v>0</v>
      </c>
      <c r="P28" s="13">
        <f>'[1]3_X'!P26+'[1]4_ReX'!P26</f>
        <v>465</v>
      </c>
      <c r="Q28" s="13">
        <f>'[1]3_X'!Q26+'[1]4_ReX'!Q26</f>
        <v>40</v>
      </c>
      <c r="R28" s="13">
        <f>'[1]3_X'!R26+'[1]4_ReX'!R26</f>
        <v>0</v>
      </c>
      <c r="S28" s="13">
        <f>'[1]3_X'!S26+'[1]4_ReX'!S26</f>
        <v>0</v>
      </c>
      <c r="T28" s="13">
        <f>'[1]3_X'!T26+'[1]4_ReX'!T26</f>
        <v>0</v>
      </c>
      <c r="U28" s="13">
        <f>'[1]3_X'!U26+'[1]4_ReX'!U26</f>
        <v>0</v>
      </c>
      <c r="V28" s="13">
        <f>'[1]3_X'!V26+'[1]4_ReX'!V26</f>
        <v>0</v>
      </c>
      <c r="W28" s="13">
        <f>'[1]3_X'!W26+'[1]4_ReX'!W26</f>
        <v>0</v>
      </c>
      <c r="X28" s="13">
        <f>'[1]3_X'!X26+'[1]4_ReX'!X26</f>
        <v>27277.239999999998</v>
      </c>
    </row>
    <row r="29" spans="1:24" ht="13.9" customHeight="1" x14ac:dyDescent="0.2">
      <c r="A29" s="7" t="s">
        <v>17</v>
      </c>
      <c r="B29" s="13">
        <f>'[1]3_X'!B27+'[1]4_ReX'!B27</f>
        <v>0</v>
      </c>
      <c r="C29" s="13">
        <f>'[1]3_X'!C27+'[1]4_ReX'!C27</f>
        <v>0</v>
      </c>
      <c r="D29" s="13">
        <f>'[1]3_X'!D27+'[1]4_ReX'!D27</f>
        <v>0</v>
      </c>
      <c r="E29" s="13">
        <f>'[1]3_X'!E27+'[1]4_ReX'!E27</f>
        <v>0</v>
      </c>
      <c r="F29" s="13">
        <f>'[1]3_X'!F27+'[1]4_ReX'!F27</f>
        <v>1982.64</v>
      </c>
      <c r="G29" s="13">
        <f>'[1]3_X'!G27+'[1]4_ReX'!G27</f>
        <v>0</v>
      </c>
      <c r="H29" s="13">
        <f>'[1]3_X'!H27+'[1]4_ReX'!H27</f>
        <v>0</v>
      </c>
      <c r="I29" s="13">
        <f>'[1]3_X'!I27+'[1]4_ReX'!I27</f>
        <v>0</v>
      </c>
      <c r="J29" s="13">
        <f>'[1]3_X'!J27+'[1]4_ReX'!J27</f>
        <v>0</v>
      </c>
      <c r="K29" s="13">
        <f>'[1]3_X'!K27+'[1]4_ReX'!K27</f>
        <v>0</v>
      </c>
      <c r="L29" s="13">
        <f>'[1]3_X'!L27+'[1]4_ReX'!L27</f>
        <v>0</v>
      </c>
      <c r="M29" s="13">
        <f>'[1]3_X'!M27+'[1]4_ReX'!M27</f>
        <v>0</v>
      </c>
      <c r="N29" s="13">
        <f>'[1]3_X'!N27+'[1]4_ReX'!N27</f>
        <v>0</v>
      </c>
      <c r="O29" s="13">
        <f>'[1]3_X'!O27+'[1]4_ReX'!O27</f>
        <v>0</v>
      </c>
      <c r="P29" s="13">
        <f>'[1]3_X'!P27+'[1]4_ReX'!P27</f>
        <v>0</v>
      </c>
      <c r="Q29" s="13">
        <f>'[1]3_X'!Q27+'[1]4_ReX'!Q27</f>
        <v>0</v>
      </c>
      <c r="R29" s="13">
        <f>'[1]3_X'!R27+'[1]4_ReX'!R27</f>
        <v>0</v>
      </c>
      <c r="S29" s="13">
        <f>'[1]3_X'!S27+'[1]4_ReX'!S27</f>
        <v>0</v>
      </c>
      <c r="T29" s="13">
        <f>'[1]3_X'!T27+'[1]4_ReX'!T27</f>
        <v>0</v>
      </c>
      <c r="U29" s="13">
        <f>'[1]3_X'!U27+'[1]4_ReX'!U27</f>
        <v>0</v>
      </c>
      <c r="V29" s="13">
        <f>'[1]3_X'!V27+'[1]4_ReX'!V27</f>
        <v>0</v>
      </c>
      <c r="W29" s="13">
        <f>'[1]3_X'!W27+'[1]4_ReX'!W27</f>
        <v>0</v>
      </c>
      <c r="X29" s="13">
        <f>'[1]3_X'!X27+'[1]4_ReX'!X27</f>
        <v>1982.64</v>
      </c>
    </row>
    <row r="30" spans="1:24" ht="13.9" customHeight="1" x14ac:dyDescent="0.2">
      <c r="A30" s="7" t="s">
        <v>18</v>
      </c>
      <c r="B30" s="13">
        <f>'[1]3_X'!B28+'[1]4_ReX'!B28</f>
        <v>0</v>
      </c>
      <c r="C30" s="13">
        <f>'[1]3_X'!C28+'[1]4_ReX'!C28</f>
        <v>0</v>
      </c>
      <c r="D30" s="13">
        <f>'[1]3_X'!D28+'[1]4_ReX'!D28</f>
        <v>0</v>
      </c>
      <c r="E30" s="13">
        <f>'[1]3_X'!E28+'[1]4_ReX'!E28</f>
        <v>0</v>
      </c>
      <c r="F30" s="13">
        <f>'[1]3_X'!F28+'[1]4_ReX'!F28</f>
        <v>20044.2</v>
      </c>
      <c r="G30" s="13">
        <f>'[1]3_X'!G28+'[1]4_ReX'!G28</f>
        <v>0</v>
      </c>
      <c r="H30" s="13">
        <f>'[1]3_X'!H28+'[1]4_ReX'!H28</f>
        <v>0</v>
      </c>
      <c r="I30" s="13">
        <f>'[1]3_X'!I28+'[1]4_ReX'!I28</f>
        <v>0</v>
      </c>
      <c r="J30" s="13">
        <f>'[1]3_X'!J28+'[1]4_ReX'!J28</f>
        <v>0</v>
      </c>
      <c r="K30" s="13">
        <f>'[1]3_X'!K28+'[1]4_ReX'!K28</f>
        <v>0</v>
      </c>
      <c r="L30" s="13">
        <f>'[1]3_X'!L28+'[1]4_ReX'!L28</f>
        <v>0</v>
      </c>
      <c r="M30" s="13">
        <f>'[1]3_X'!M28+'[1]4_ReX'!M28</f>
        <v>0</v>
      </c>
      <c r="N30" s="13">
        <f>'[1]3_X'!N28+'[1]4_ReX'!N28</f>
        <v>0</v>
      </c>
      <c r="O30" s="13">
        <f>'[1]3_X'!O28+'[1]4_ReX'!O28</f>
        <v>0</v>
      </c>
      <c r="P30" s="13">
        <f>'[1]3_X'!P28+'[1]4_ReX'!P28</f>
        <v>0</v>
      </c>
      <c r="Q30" s="13">
        <f>'[1]3_X'!Q28+'[1]4_ReX'!Q28</f>
        <v>0</v>
      </c>
      <c r="R30" s="13">
        <f>'[1]3_X'!R28+'[1]4_ReX'!R28</f>
        <v>0</v>
      </c>
      <c r="S30" s="13">
        <f>'[1]3_X'!S28+'[1]4_ReX'!S28</f>
        <v>0</v>
      </c>
      <c r="T30" s="13">
        <f>'[1]3_X'!T28+'[1]4_ReX'!T28</f>
        <v>0</v>
      </c>
      <c r="U30" s="13">
        <f>'[1]3_X'!U28+'[1]4_ReX'!U28</f>
        <v>0</v>
      </c>
      <c r="V30" s="13">
        <f>'[1]3_X'!V28+'[1]4_ReX'!V28</f>
        <v>0</v>
      </c>
      <c r="W30" s="13">
        <f>'[1]3_X'!W28+'[1]4_ReX'!W28</f>
        <v>0</v>
      </c>
      <c r="X30" s="13">
        <f>'[1]3_X'!X28+'[1]4_ReX'!X28</f>
        <v>20044.2</v>
      </c>
    </row>
    <row r="31" spans="1:24" ht="13.9" customHeight="1" x14ac:dyDescent="0.2">
      <c r="A31" s="7" t="s">
        <v>19</v>
      </c>
      <c r="B31" s="13">
        <f>'[1]3_X'!B29+'[1]4_ReX'!B29</f>
        <v>0</v>
      </c>
      <c r="C31" s="13">
        <f>'[1]3_X'!C29+'[1]4_ReX'!C29</f>
        <v>0</v>
      </c>
      <c r="D31" s="13">
        <f>'[1]3_X'!D29+'[1]4_ReX'!D29</f>
        <v>0</v>
      </c>
      <c r="E31" s="13">
        <f>'[1]3_X'!E29+'[1]4_ReX'!E29</f>
        <v>0</v>
      </c>
      <c r="F31" s="13">
        <f>'[1]3_X'!F29+'[1]4_ReX'!F29</f>
        <v>15751.560000000001</v>
      </c>
      <c r="G31" s="13">
        <f>'[1]3_X'!G29+'[1]4_ReX'!G29</f>
        <v>0</v>
      </c>
      <c r="H31" s="13">
        <f>'[1]3_X'!H29+'[1]4_ReX'!H29</f>
        <v>0</v>
      </c>
      <c r="I31" s="13">
        <f>'[1]3_X'!I29+'[1]4_ReX'!I29</f>
        <v>0</v>
      </c>
      <c r="J31" s="13">
        <f>'[1]3_X'!J29+'[1]4_ReX'!J29</f>
        <v>0</v>
      </c>
      <c r="K31" s="13">
        <f>'[1]3_X'!K29+'[1]4_ReX'!K29</f>
        <v>0</v>
      </c>
      <c r="L31" s="13">
        <f>'[1]3_X'!L29+'[1]4_ReX'!L29</f>
        <v>0</v>
      </c>
      <c r="M31" s="13">
        <f>'[1]3_X'!M29+'[1]4_ReX'!M29</f>
        <v>0</v>
      </c>
      <c r="N31" s="13">
        <f>'[1]3_X'!N29+'[1]4_ReX'!N29</f>
        <v>0</v>
      </c>
      <c r="O31" s="13">
        <f>'[1]3_X'!O29+'[1]4_ReX'!O29</f>
        <v>0</v>
      </c>
      <c r="P31" s="13">
        <f>'[1]3_X'!P29+'[1]4_ReX'!P29</f>
        <v>0</v>
      </c>
      <c r="Q31" s="13">
        <f>'[1]3_X'!Q29+'[1]4_ReX'!Q29</f>
        <v>250</v>
      </c>
      <c r="R31" s="13">
        <f>'[1]3_X'!R29+'[1]4_ReX'!R29</f>
        <v>1200</v>
      </c>
      <c r="S31" s="13">
        <f>'[1]3_X'!S29+'[1]4_ReX'!S29</f>
        <v>0</v>
      </c>
      <c r="T31" s="13">
        <f>'[1]3_X'!T29+'[1]4_ReX'!T29</f>
        <v>0</v>
      </c>
      <c r="U31" s="13">
        <f>'[1]3_X'!U29+'[1]4_ReX'!U29</f>
        <v>0</v>
      </c>
      <c r="V31" s="13">
        <f>'[1]3_X'!V29+'[1]4_ReX'!V29</f>
        <v>0</v>
      </c>
      <c r="W31" s="13">
        <f>'[1]3_X'!W29+'[1]4_ReX'!W29</f>
        <v>0</v>
      </c>
      <c r="X31" s="13">
        <f>'[1]3_X'!X29+'[1]4_ReX'!X29</f>
        <v>17201.560000000001</v>
      </c>
    </row>
    <row r="32" spans="1:24" ht="13.9" customHeight="1" x14ac:dyDescent="0.2">
      <c r="A32" s="7" t="s">
        <v>20</v>
      </c>
      <c r="B32" s="13">
        <f>'[1]3_X'!B30+'[1]4_ReX'!B30</f>
        <v>0</v>
      </c>
      <c r="C32" s="13">
        <f>'[1]3_X'!C30+'[1]4_ReX'!C30</f>
        <v>0</v>
      </c>
      <c r="D32" s="13">
        <f>'[1]3_X'!D30+'[1]4_ReX'!D30</f>
        <v>0</v>
      </c>
      <c r="E32" s="13">
        <f>'[1]3_X'!E30+'[1]4_ReX'!E30</f>
        <v>0</v>
      </c>
      <c r="F32" s="13">
        <f>'[1]3_X'!F30+'[1]4_ReX'!F30</f>
        <v>14217.92</v>
      </c>
      <c r="G32" s="13">
        <f>'[1]3_X'!G30+'[1]4_ReX'!G30</f>
        <v>0</v>
      </c>
      <c r="H32" s="13">
        <f>'[1]3_X'!H30+'[1]4_ReX'!H30</f>
        <v>0</v>
      </c>
      <c r="I32" s="13">
        <f>'[1]3_X'!I30+'[1]4_ReX'!I30</f>
        <v>0</v>
      </c>
      <c r="J32" s="13">
        <f>'[1]3_X'!J30+'[1]4_ReX'!J30</f>
        <v>0</v>
      </c>
      <c r="K32" s="13">
        <f>'[1]3_X'!K30+'[1]4_ReX'!K30</f>
        <v>0</v>
      </c>
      <c r="L32" s="13">
        <f>'[1]3_X'!L30+'[1]4_ReX'!L30</f>
        <v>0</v>
      </c>
      <c r="M32" s="13">
        <f>'[1]3_X'!M30+'[1]4_ReX'!M30</f>
        <v>0</v>
      </c>
      <c r="N32" s="13">
        <f>'[1]3_X'!N30+'[1]4_ReX'!N30</f>
        <v>0</v>
      </c>
      <c r="O32" s="13">
        <f>'[1]3_X'!O30+'[1]4_ReX'!O30</f>
        <v>0</v>
      </c>
      <c r="P32" s="13">
        <f>'[1]3_X'!P30+'[1]4_ReX'!P30</f>
        <v>0</v>
      </c>
      <c r="Q32" s="13">
        <f>'[1]3_X'!Q30+'[1]4_ReX'!Q30</f>
        <v>0</v>
      </c>
      <c r="R32" s="13">
        <f>'[1]3_X'!R30+'[1]4_ReX'!R30</f>
        <v>0</v>
      </c>
      <c r="S32" s="13">
        <f>'[1]3_X'!S30+'[1]4_ReX'!S30</f>
        <v>0</v>
      </c>
      <c r="T32" s="13">
        <f>'[1]3_X'!T30+'[1]4_ReX'!T30</f>
        <v>0</v>
      </c>
      <c r="U32" s="13">
        <f>'[1]3_X'!U30+'[1]4_ReX'!U30</f>
        <v>0</v>
      </c>
      <c r="V32" s="13">
        <f>'[1]3_X'!V30+'[1]4_ReX'!V30</f>
        <v>0</v>
      </c>
      <c r="W32" s="13">
        <f>'[1]3_X'!W30+'[1]4_ReX'!W30</f>
        <v>0</v>
      </c>
      <c r="X32" s="13">
        <f>'[1]3_X'!X30+'[1]4_ReX'!X30</f>
        <v>14217.92</v>
      </c>
    </row>
    <row r="33" spans="1:24" x14ac:dyDescent="0.2">
      <c r="A33" s="14" t="s">
        <v>21</v>
      </c>
      <c r="B33" s="13">
        <f>'[1]3_X'!B31+'[1]4_ReX'!B31</f>
        <v>0</v>
      </c>
      <c r="C33" s="13">
        <f>'[1]3_X'!C31+'[1]4_ReX'!C31</f>
        <v>0</v>
      </c>
      <c r="D33" s="13">
        <f>'[1]3_X'!D31+'[1]4_ReX'!D31</f>
        <v>0</v>
      </c>
      <c r="E33" s="13">
        <f>'[1]3_X'!E31+'[1]4_ReX'!E31</f>
        <v>0</v>
      </c>
      <c r="F33" s="13">
        <f>'[1]3_X'!F31+'[1]4_ReX'!F31</f>
        <v>9757.44</v>
      </c>
      <c r="G33" s="13">
        <f>'[1]3_X'!G31+'[1]4_ReX'!G31</f>
        <v>0</v>
      </c>
      <c r="H33" s="13">
        <f>'[1]3_X'!H31+'[1]4_ReX'!H31</f>
        <v>0</v>
      </c>
      <c r="I33" s="13">
        <f>'[1]3_X'!I31+'[1]4_ReX'!I31</f>
        <v>0</v>
      </c>
      <c r="J33" s="13">
        <f>'[1]3_X'!J31+'[1]4_ReX'!J31</f>
        <v>0</v>
      </c>
      <c r="K33" s="13">
        <f>'[1]3_X'!K31+'[1]4_ReX'!K31</f>
        <v>0</v>
      </c>
      <c r="L33" s="13">
        <f>'[1]3_X'!L31+'[1]4_ReX'!L31</f>
        <v>0</v>
      </c>
      <c r="M33" s="13">
        <f>'[1]3_X'!M31+'[1]4_ReX'!M31</f>
        <v>0</v>
      </c>
      <c r="N33" s="13">
        <f>'[1]3_X'!N31+'[1]4_ReX'!N31</f>
        <v>0</v>
      </c>
      <c r="O33" s="13">
        <f>'[1]3_X'!O31+'[1]4_ReX'!O31</f>
        <v>0</v>
      </c>
      <c r="P33" s="13">
        <f>'[1]3_X'!P31+'[1]4_ReX'!P31</f>
        <v>0</v>
      </c>
      <c r="Q33" s="13">
        <f>'[1]3_X'!Q31+'[1]4_ReX'!Q31</f>
        <v>650</v>
      </c>
      <c r="R33" s="13">
        <f>'[1]3_X'!R31+'[1]4_ReX'!R31</f>
        <v>95</v>
      </c>
      <c r="S33" s="13">
        <f>'[1]3_X'!S31+'[1]4_ReX'!S31</f>
        <v>0</v>
      </c>
      <c r="T33" s="13">
        <f>'[1]3_X'!T31+'[1]4_ReX'!T31</f>
        <v>0</v>
      </c>
      <c r="U33" s="13">
        <f>'[1]3_X'!U31+'[1]4_ReX'!U31</f>
        <v>0</v>
      </c>
      <c r="V33" s="13">
        <f>'[1]3_X'!V31+'[1]4_ReX'!V31</f>
        <v>0</v>
      </c>
      <c r="W33" s="13">
        <f>'[1]3_X'!W31+'[1]4_ReX'!W31</f>
        <v>0</v>
      </c>
      <c r="X33" s="13">
        <f>'[1]3_X'!X31+'[1]4_ReX'!X31</f>
        <v>10502.44</v>
      </c>
    </row>
    <row r="34" spans="1:24" x14ac:dyDescent="0.2">
      <c r="A34" s="14" t="s">
        <v>23</v>
      </c>
      <c r="B34" s="13">
        <f>'[1]3_X'!B32+'[1]4_ReX'!B32</f>
        <v>0</v>
      </c>
      <c r="C34" s="13">
        <f>'[1]3_X'!C32+'[1]4_ReX'!C32</f>
        <v>0</v>
      </c>
      <c r="D34" s="13">
        <f>'[1]3_X'!D32+'[1]4_ReX'!D32</f>
        <v>0</v>
      </c>
      <c r="E34" s="13">
        <f>'[1]3_X'!E32+'[1]4_ReX'!E32</f>
        <v>0</v>
      </c>
      <c r="F34" s="13">
        <f>'[1]3_X'!F32+'[1]4_ReX'!F32</f>
        <v>506</v>
      </c>
      <c r="G34" s="13">
        <f>'[1]3_X'!G32+'[1]4_ReX'!G32</f>
        <v>300</v>
      </c>
      <c r="H34" s="13">
        <f>'[1]3_X'!H32+'[1]4_ReX'!H32</f>
        <v>0</v>
      </c>
      <c r="I34" s="13">
        <f>'[1]3_X'!I32+'[1]4_ReX'!I32</f>
        <v>0</v>
      </c>
      <c r="J34" s="13">
        <f>'[1]3_X'!J32+'[1]4_ReX'!J32</f>
        <v>0</v>
      </c>
      <c r="K34" s="13">
        <f>'[1]3_X'!K32+'[1]4_ReX'!K32</f>
        <v>0</v>
      </c>
      <c r="L34" s="13">
        <f>'[1]3_X'!L32+'[1]4_ReX'!L32</f>
        <v>0</v>
      </c>
      <c r="M34" s="13">
        <f>'[1]3_X'!M32+'[1]4_ReX'!M32</f>
        <v>0</v>
      </c>
      <c r="N34" s="13">
        <f>'[1]3_X'!N32+'[1]4_ReX'!N32</f>
        <v>0</v>
      </c>
      <c r="O34" s="13">
        <f>'[1]3_X'!O32+'[1]4_ReX'!O32</f>
        <v>0</v>
      </c>
      <c r="P34" s="13">
        <f>'[1]3_X'!P32+'[1]4_ReX'!P32</f>
        <v>8450</v>
      </c>
      <c r="Q34" s="13">
        <f>'[1]3_X'!Q32+'[1]4_ReX'!Q32</f>
        <v>1000</v>
      </c>
      <c r="R34" s="13">
        <f>'[1]3_X'!R32+'[1]4_ReX'!R32</f>
        <v>0</v>
      </c>
      <c r="S34" s="13">
        <f>'[1]3_X'!S32+'[1]4_ReX'!S32</f>
        <v>0</v>
      </c>
      <c r="T34" s="13">
        <f>'[1]3_X'!T32+'[1]4_ReX'!T32</f>
        <v>0</v>
      </c>
      <c r="U34" s="13">
        <f>'[1]3_X'!U32+'[1]4_ReX'!U32</f>
        <v>0</v>
      </c>
      <c r="V34" s="13">
        <f>'[1]3_X'!V32+'[1]4_ReX'!V32</f>
        <v>0</v>
      </c>
      <c r="W34" s="13">
        <f>'[1]3_X'!W32+'[1]4_ReX'!W32</f>
        <v>1250</v>
      </c>
      <c r="X34" s="13">
        <f>'[1]3_X'!X32+'[1]4_ReX'!X32</f>
        <v>11506</v>
      </c>
    </row>
    <row r="35" spans="1:24" x14ac:dyDescent="0.2">
      <c r="A35" s="14" t="s">
        <v>24</v>
      </c>
      <c r="B35" s="13">
        <f>'[1]3_X'!B33+'[1]4_ReX'!B33</f>
        <v>0</v>
      </c>
      <c r="C35" s="13">
        <f>'[1]3_X'!C33+'[1]4_ReX'!C33</f>
        <v>0</v>
      </c>
      <c r="D35" s="13">
        <f>'[1]3_X'!D33+'[1]4_ReX'!D33</f>
        <v>0</v>
      </c>
      <c r="E35" s="13">
        <f>'[1]3_X'!E33+'[1]4_ReX'!E33</f>
        <v>0</v>
      </c>
      <c r="F35" s="13">
        <f>'[1]3_X'!F33+'[1]4_ReX'!F33</f>
        <v>47192.840000000011</v>
      </c>
      <c r="G35" s="13">
        <f>'[1]3_X'!G33+'[1]4_ReX'!G33</f>
        <v>0</v>
      </c>
      <c r="H35" s="13">
        <f>'[1]3_X'!H33+'[1]4_ReX'!H33</f>
        <v>0</v>
      </c>
      <c r="I35" s="13">
        <f>'[1]3_X'!I33+'[1]4_ReX'!I33</f>
        <v>0</v>
      </c>
      <c r="J35" s="13">
        <f>'[1]3_X'!J33+'[1]4_ReX'!J33</f>
        <v>0</v>
      </c>
      <c r="K35" s="13">
        <f>'[1]3_X'!K33+'[1]4_ReX'!K33</f>
        <v>0</v>
      </c>
      <c r="L35" s="13">
        <f>'[1]3_X'!L33+'[1]4_ReX'!L33</f>
        <v>0</v>
      </c>
      <c r="M35" s="13">
        <f>'[1]3_X'!M33+'[1]4_ReX'!M33</f>
        <v>0</v>
      </c>
      <c r="N35" s="13">
        <f>'[1]3_X'!N33+'[1]4_ReX'!N33</f>
        <v>0</v>
      </c>
      <c r="O35" s="13">
        <f>'[1]3_X'!O33+'[1]4_ReX'!O33</f>
        <v>0</v>
      </c>
      <c r="P35" s="13">
        <f>'[1]3_X'!P33+'[1]4_ReX'!P33</f>
        <v>378</v>
      </c>
      <c r="Q35" s="13">
        <f>'[1]3_X'!Q33+'[1]4_ReX'!Q33</f>
        <v>100</v>
      </c>
      <c r="R35" s="13">
        <f>'[1]3_X'!R33+'[1]4_ReX'!R33</f>
        <v>0</v>
      </c>
      <c r="S35" s="13">
        <f>'[1]3_X'!S33+'[1]4_ReX'!S33</f>
        <v>0</v>
      </c>
      <c r="T35" s="13">
        <f>'[1]3_X'!T33+'[1]4_ReX'!T33</f>
        <v>0</v>
      </c>
      <c r="U35" s="13">
        <f>'[1]3_X'!U33+'[1]4_ReX'!U33</f>
        <v>0</v>
      </c>
      <c r="V35" s="13">
        <f>'[1]3_X'!V33+'[1]4_ReX'!V33</f>
        <v>0</v>
      </c>
      <c r="W35" s="13">
        <f>'[1]3_X'!W33+'[1]4_ReX'!W33</f>
        <v>105</v>
      </c>
      <c r="X35" s="13">
        <f>'[1]3_X'!X33+'[1]4_ReX'!X33</f>
        <v>47775.840000000011</v>
      </c>
    </row>
    <row r="36" spans="1:24" x14ac:dyDescent="0.2">
      <c r="A36" s="14" t="s">
        <v>25</v>
      </c>
      <c r="B36" s="13">
        <f>'[1]3_X'!B34+'[1]4_ReX'!B34</f>
        <v>0</v>
      </c>
      <c r="C36" s="13">
        <f>'[1]3_X'!C34+'[1]4_ReX'!C34</f>
        <v>0</v>
      </c>
      <c r="D36" s="13">
        <f>'[1]3_X'!D34+'[1]4_ReX'!D34</f>
        <v>0</v>
      </c>
      <c r="E36" s="13">
        <f>'[1]3_X'!E34+'[1]4_ReX'!E34</f>
        <v>0</v>
      </c>
      <c r="F36" s="13">
        <f>'[1]3_X'!F34+'[1]4_ReX'!F34</f>
        <v>20874.48</v>
      </c>
      <c r="G36" s="13">
        <f>'[1]3_X'!G34+'[1]4_ReX'!G34</f>
        <v>0</v>
      </c>
      <c r="H36" s="13">
        <f>'[1]3_X'!H34+'[1]4_ReX'!H34</f>
        <v>650</v>
      </c>
      <c r="I36" s="13">
        <f>'[1]3_X'!I34+'[1]4_ReX'!I34</f>
        <v>0</v>
      </c>
      <c r="J36" s="13">
        <f>'[1]3_X'!J34+'[1]4_ReX'!J34</f>
        <v>0</v>
      </c>
      <c r="K36" s="13">
        <f>'[1]3_X'!K34+'[1]4_ReX'!K34</f>
        <v>0</v>
      </c>
      <c r="L36" s="13">
        <f>'[1]3_X'!L34+'[1]4_ReX'!L34</f>
        <v>0</v>
      </c>
      <c r="M36" s="13">
        <f>'[1]3_X'!M34+'[1]4_ReX'!M34</f>
        <v>0</v>
      </c>
      <c r="N36" s="13">
        <f>'[1]3_X'!N34+'[1]4_ReX'!N34</f>
        <v>0</v>
      </c>
      <c r="O36" s="13">
        <f>'[1]3_X'!O34+'[1]4_ReX'!O34</f>
        <v>0</v>
      </c>
      <c r="P36" s="13">
        <f>'[1]3_X'!P34+'[1]4_ReX'!P34</f>
        <v>450</v>
      </c>
      <c r="Q36" s="13">
        <f>'[1]3_X'!Q34+'[1]4_ReX'!Q34</f>
        <v>50</v>
      </c>
      <c r="R36" s="13">
        <f>'[1]3_X'!R34+'[1]4_ReX'!R34</f>
        <v>25320</v>
      </c>
      <c r="S36" s="13">
        <f>'[1]3_X'!S34+'[1]4_ReX'!S34</f>
        <v>50</v>
      </c>
      <c r="T36" s="13">
        <f>'[1]3_X'!T34+'[1]4_ReX'!T34</f>
        <v>0</v>
      </c>
      <c r="U36" s="13">
        <f>'[1]3_X'!U34+'[1]4_ReX'!U34</f>
        <v>0</v>
      </c>
      <c r="V36" s="13">
        <f>'[1]3_X'!V34+'[1]4_ReX'!V34</f>
        <v>0</v>
      </c>
      <c r="W36" s="13">
        <f>'[1]3_X'!W34+'[1]4_ReX'!W34</f>
        <v>1900</v>
      </c>
      <c r="X36" s="13">
        <f>'[1]3_X'!X34+'[1]4_ReX'!X34</f>
        <v>49294.479999999996</v>
      </c>
    </row>
    <row r="37" spans="1:24" x14ac:dyDescent="0.2">
      <c r="A37" s="12">
        <v>2019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x14ac:dyDescent="0.2">
      <c r="A38" s="7" t="s">
        <v>13</v>
      </c>
      <c r="B38" s="13">
        <f>'[1]3_X'!B36+'[1]4_ReX'!B36</f>
        <v>0</v>
      </c>
      <c r="C38" s="13">
        <f>'[1]3_X'!C36+'[1]4_ReX'!C36</f>
        <v>0</v>
      </c>
      <c r="D38" s="13">
        <f>'[1]3_X'!D36+'[1]4_ReX'!D36</f>
        <v>0</v>
      </c>
      <c r="E38" s="13">
        <f>'[1]3_X'!E36+'[1]4_ReX'!E36</f>
        <v>0</v>
      </c>
      <c r="F38" s="13">
        <f>'[1]3_X'!F36+'[1]4_ReX'!F36</f>
        <v>11600.160000000002</v>
      </c>
      <c r="G38" s="13">
        <f>'[1]3_X'!G36+'[1]4_ReX'!G36</f>
        <v>100</v>
      </c>
      <c r="H38" s="13">
        <f>'[1]3_X'!H36+'[1]4_ReX'!H36</f>
        <v>0</v>
      </c>
      <c r="I38" s="13">
        <f>'[1]3_X'!I36+'[1]4_ReX'!I36</f>
        <v>0</v>
      </c>
      <c r="J38" s="13">
        <f>'[1]3_X'!J36+'[1]4_ReX'!J36</f>
        <v>0</v>
      </c>
      <c r="K38" s="13">
        <f>'[1]3_X'!K36+'[1]4_ReX'!K36</f>
        <v>0</v>
      </c>
      <c r="L38" s="13">
        <f>'[1]3_X'!L36+'[1]4_ReX'!L36</f>
        <v>0</v>
      </c>
      <c r="M38" s="13">
        <f>'[1]3_X'!M36+'[1]4_ReX'!M36</f>
        <v>0</v>
      </c>
      <c r="N38" s="13">
        <f>'[1]3_X'!N36+'[1]4_ReX'!N36</f>
        <v>0</v>
      </c>
      <c r="O38" s="13">
        <f>'[1]3_X'!O36+'[1]4_ReX'!O36</f>
        <v>0</v>
      </c>
      <c r="P38" s="13">
        <f>'[1]3_X'!P36+'[1]4_ReX'!P36</f>
        <v>8027</v>
      </c>
      <c r="Q38" s="13">
        <f>'[1]3_X'!Q36+'[1]4_ReX'!Q36</f>
        <v>50</v>
      </c>
      <c r="R38" s="13">
        <f>'[1]3_X'!R36+'[1]4_ReX'!R36</f>
        <v>250</v>
      </c>
      <c r="S38" s="13">
        <f>'[1]3_X'!S36+'[1]4_ReX'!S36</f>
        <v>0</v>
      </c>
      <c r="T38" s="13">
        <f>'[1]3_X'!T36+'[1]4_ReX'!T36</f>
        <v>0</v>
      </c>
      <c r="U38" s="13">
        <f>'[1]3_X'!U36+'[1]4_ReX'!U36</f>
        <v>0</v>
      </c>
      <c r="V38" s="13">
        <f>'[1]3_X'!V36+'[1]4_ReX'!V36</f>
        <v>0</v>
      </c>
      <c r="W38" s="13">
        <f>'[1]3_X'!W36+'[1]4_ReX'!W36</f>
        <v>800</v>
      </c>
      <c r="X38" s="13">
        <f>'[1]3_X'!X36+'[1]4_ReX'!X36</f>
        <v>20827.160000000003</v>
      </c>
    </row>
    <row r="39" spans="1:24" x14ac:dyDescent="0.2">
      <c r="A39" s="7" t="s">
        <v>14</v>
      </c>
      <c r="B39" s="13">
        <f>'[1]3_X'!B37+'[1]4_ReX'!B37</f>
        <v>0</v>
      </c>
      <c r="C39" s="13">
        <f>'[1]3_X'!C37+'[1]4_ReX'!C37</f>
        <v>0</v>
      </c>
      <c r="D39" s="13">
        <f>'[1]3_X'!D37+'[1]4_ReX'!D37</f>
        <v>0</v>
      </c>
      <c r="E39" s="13">
        <f>'[1]3_X'!E37+'[1]4_ReX'!E37</f>
        <v>0</v>
      </c>
      <c r="F39" s="13">
        <f>'[1]3_X'!F37+'[1]4_ReX'!F37</f>
        <v>13087.8</v>
      </c>
      <c r="G39" s="13">
        <f>'[1]3_X'!G37+'[1]4_ReX'!G37</f>
        <v>0</v>
      </c>
      <c r="H39" s="13">
        <f>'[1]3_X'!H37+'[1]4_ReX'!H37</f>
        <v>0</v>
      </c>
      <c r="I39" s="13">
        <f>'[1]3_X'!I37+'[1]4_ReX'!I37</f>
        <v>0</v>
      </c>
      <c r="J39" s="13">
        <f>'[1]3_X'!J37+'[1]4_ReX'!J37</f>
        <v>0</v>
      </c>
      <c r="K39" s="13">
        <f>'[1]3_X'!K37+'[1]4_ReX'!K37</f>
        <v>0</v>
      </c>
      <c r="L39" s="13">
        <f>'[1]3_X'!L37+'[1]4_ReX'!L37</f>
        <v>0</v>
      </c>
      <c r="M39" s="13">
        <f>'[1]3_X'!M37+'[1]4_ReX'!M37</f>
        <v>0</v>
      </c>
      <c r="N39" s="13">
        <f>'[1]3_X'!N37+'[1]4_ReX'!N37</f>
        <v>0</v>
      </c>
      <c r="O39" s="13">
        <f>'[1]3_X'!O37+'[1]4_ReX'!O37</f>
        <v>0</v>
      </c>
      <c r="P39" s="13">
        <f>'[1]3_X'!P37+'[1]4_ReX'!P37</f>
        <v>0</v>
      </c>
      <c r="Q39" s="13">
        <f>'[1]3_X'!Q37+'[1]4_ReX'!Q37</f>
        <v>0</v>
      </c>
      <c r="R39" s="13">
        <f>'[1]3_X'!R37+'[1]4_ReX'!R37</f>
        <v>0</v>
      </c>
      <c r="S39" s="13">
        <f>'[1]3_X'!S37+'[1]4_ReX'!S37</f>
        <v>0</v>
      </c>
      <c r="T39" s="13">
        <f>'[1]3_X'!T37+'[1]4_ReX'!T37</f>
        <v>0</v>
      </c>
      <c r="U39" s="13">
        <f>'[1]3_X'!U37+'[1]4_ReX'!U37</f>
        <v>0</v>
      </c>
      <c r="V39" s="13">
        <f>'[1]3_X'!V37+'[1]4_ReX'!V37</f>
        <v>0</v>
      </c>
      <c r="W39" s="13">
        <f>'[1]3_X'!W37+'[1]4_ReX'!W37</f>
        <v>0</v>
      </c>
      <c r="X39" s="13">
        <f>'[1]3_X'!X37+'[1]4_ReX'!X37</f>
        <v>13087.8</v>
      </c>
    </row>
    <row r="40" spans="1:24" x14ac:dyDescent="0.2">
      <c r="A40" s="7" t="s">
        <v>15</v>
      </c>
      <c r="B40" s="13">
        <f>'[1]3_X'!B38+'[1]4_ReX'!B38</f>
        <v>0</v>
      </c>
      <c r="C40" s="13">
        <f>'[1]3_X'!C38+'[1]4_ReX'!C38</f>
        <v>0</v>
      </c>
      <c r="D40" s="13">
        <f>'[1]3_X'!D38+'[1]4_ReX'!D38</f>
        <v>0</v>
      </c>
      <c r="E40" s="13">
        <f>'[1]3_X'!E38+'[1]4_ReX'!E38</f>
        <v>0</v>
      </c>
      <c r="F40" s="13">
        <f>'[1]3_X'!F38+'[1]4_ReX'!F38</f>
        <v>528.20000000000005</v>
      </c>
      <c r="G40" s="13">
        <f>'[1]3_X'!G38+'[1]4_ReX'!G38</f>
        <v>0</v>
      </c>
      <c r="H40" s="13">
        <f>'[1]3_X'!H38+'[1]4_ReX'!H38</f>
        <v>0</v>
      </c>
      <c r="I40" s="13">
        <f>'[1]3_X'!I38+'[1]4_ReX'!I38</f>
        <v>0</v>
      </c>
      <c r="J40" s="13">
        <f>'[1]3_X'!J38+'[1]4_ReX'!J38</f>
        <v>0</v>
      </c>
      <c r="K40" s="13">
        <f>'[1]3_X'!K38+'[1]4_ReX'!K38</f>
        <v>0</v>
      </c>
      <c r="L40" s="13">
        <f>'[1]3_X'!L38+'[1]4_ReX'!L38</f>
        <v>0</v>
      </c>
      <c r="M40" s="13">
        <f>'[1]3_X'!M38+'[1]4_ReX'!M38</f>
        <v>0</v>
      </c>
      <c r="N40" s="13">
        <f>'[1]3_X'!N38+'[1]4_ReX'!N38</f>
        <v>0</v>
      </c>
      <c r="O40" s="13">
        <f>'[1]3_X'!O38+'[1]4_ReX'!O38</f>
        <v>0</v>
      </c>
      <c r="P40" s="13">
        <f>'[1]3_X'!P38+'[1]4_ReX'!P38</f>
        <v>0</v>
      </c>
      <c r="Q40" s="13">
        <f>'[1]3_X'!Q38+'[1]4_ReX'!Q38</f>
        <v>13000</v>
      </c>
      <c r="R40" s="13">
        <f>'[1]3_X'!R38+'[1]4_ReX'!R38</f>
        <v>25000</v>
      </c>
      <c r="S40" s="13">
        <f>'[1]3_X'!S38+'[1]4_ReX'!S38</f>
        <v>0</v>
      </c>
      <c r="T40" s="13">
        <f>'[1]3_X'!T38+'[1]4_ReX'!T38</f>
        <v>0</v>
      </c>
      <c r="U40" s="13">
        <f>'[1]3_X'!U38+'[1]4_ReX'!U38</f>
        <v>0</v>
      </c>
      <c r="V40" s="13">
        <f>'[1]3_X'!V38+'[1]4_ReX'!V38</f>
        <v>0</v>
      </c>
      <c r="W40" s="13">
        <f>'[1]3_X'!W38+'[1]4_ReX'!W38</f>
        <v>0</v>
      </c>
      <c r="X40" s="13">
        <f>'[1]3_X'!X38+'[1]4_ReX'!X38</f>
        <v>38528.199999999997</v>
      </c>
    </row>
    <row r="41" spans="1:24" x14ac:dyDescent="0.2">
      <c r="A41" s="7" t="s">
        <v>16</v>
      </c>
      <c r="B41" s="13">
        <f>'[1]3_X'!B39+'[1]4_ReX'!B39</f>
        <v>0</v>
      </c>
      <c r="C41" s="13">
        <f>'[1]3_X'!C39+'[1]4_ReX'!C39</f>
        <v>0</v>
      </c>
      <c r="D41" s="13">
        <f>'[1]3_X'!D39+'[1]4_ReX'!D39</f>
        <v>0</v>
      </c>
      <c r="E41" s="13">
        <f>'[1]3_X'!E39+'[1]4_ReX'!E39</f>
        <v>0</v>
      </c>
      <c r="F41" s="13">
        <f>'[1]3_X'!F39+'[1]4_ReX'!F39</f>
        <v>28605.720000000005</v>
      </c>
      <c r="G41" s="13">
        <f>'[1]3_X'!G39+'[1]4_ReX'!G39</f>
        <v>0</v>
      </c>
      <c r="H41" s="13">
        <f>'[1]3_X'!H39+'[1]4_ReX'!H39</f>
        <v>0</v>
      </c>
      <c r="I41" s="13">
        <f>'[1]3_X'!I39+'[1]4_ReX'!I39</f>
        <v>0</v>
      </c>
      <c r="J41" s="13">
        <f>'[1]3_X'!J39+'[1]4_ReX'!J39</f>
        <v>0</v>
      </c>
      <c r="K41" s="13">
        <f>'[1]3_X'!K39+'[1]4_ReX'!K39</f>
        <v>0</v>
      </c>
      <c r="L41" s="13">
        <f>'[1]3_X'!L39+'[1]4_ReX'!L39</f>
        <v>0</v>
      </c>
      <c r="M41" s="13">
        <f>'[1]3_X'!M39+'[1]4_ReX'!M39</f>
        <v>0</v>
      </c>
      <c r="N41" s="13">
        <f>'[1]3_X'!N39+'[1]4_ReX'!N39</f>
        <v>0</v>
      </c>
      <c r="O41" s="13">
        <f>'[1]3_X'!O39+'[1]4_ReX'!O39</f>
        <v>0</v>
      </c>
      <c r="P41" s="13">
        <f>'[1]3_X'!P39+'[1]4_ReX'!P39</f>
        <v>222</v>
      </c>
      <c r="Q41" s="13">
        <f>'[1]3_X'!Q39+'[1]4_ReX'!Q39</f>
        <v>200</v>
      </c>
      <c r="R41" s="13">
        <f>'[1]3_X'!R39+'[1]4_ReX'!R39</f>
        <v>0</v>
      </c>
      <c r="S41" s="13">
        <f>'[1]3_X'!S39+'[1]4_ReX'!S39</f>
        <v>0</v>
      </c>
      <c r="T41" s="13">
        <f>'[1]3_X'!T39+'[1]4_ReX'!T39</f>
        <v>0</v>
      </c>
      <c r="U41" s="13">
        <f>'[1]3_X'!U39+'[1]4_ReX'!U39</f>
        <v>0</v>
      </c>
      <c r="V41" s="13">
        <f>'[1]3_X'!V39+'[1]4_ReX'!V39</f>
        <v>0</v>
      </c>
      <c r="W41" s="13">
        <f>'[1]3_X'!W39+'[1]4_ReX'!W39</f>
        <v>70</v>
      </c>
      <c r="X41" s="13">
        <f>'[1]3_X'!X39+'[1]4_ReX'!X39</f>
        <v>29097.720000000005</v>
      </c>
    </row>
    <row r="42" spans="1:24" x14ac:dyDescent="0.2">
      <c r="A42" s="7" t="s">
        <v>17</v>
      </c>
      <c r="B42" s="13">
        <f>'[1]3_X'!B40+'[1]4_ReX'!B40</f>
        <v>0</v>
      </c>
      <c r="C42" s="13">
        <f>'[1]3_X'!C40+'[1]4_ReX'!C40</f>
        <v>0</v>
      </c>
      <c r="D42" s="13">
        <f>'[1]3_X'!D40+'[1]4_ReX'!D40</f>
        <v>0</v>
      </c>
      <c r="E42" s="13">
        <f>'[1]3_X'!E40+'[1]4_ReX'!E40</f>
        <v>0</v>
      </c>
      <c r="F42" s="13">
        <f>'[1]3_X'!F40+'[1]4_ReX'!F40</f>
        <v>54133.2</v>
      </c>
      <c r="G42" s="13">
        <f>'[1]3_X'!G40+'[1]4_ReX'!G40</f>
        <v>0</v>
      </c>
      <c r="H42" s="13">
        <f>'[1]3_X'!H40+'[1]4_ReX'!H40</f>
        <v>0</v>
      </c>
      <c r="I42" s="13">
        <f>'[1]3_X'!I40+'[1]4_ReX'!I40</f>
        <v>0</v>
      </c>
      <c r="J42" s="13">
        <f>'[1]3_X'!J40+'[1]4_ReX'!J40</f>
        <v>0</v>
      </c>
      <c r="K42" s="13">
        <f>'[1]3_X'!K40+'[1]4_ReX'!K40</f>
        <v>0</v>
      </c>
      <c r="L42" s="13">
        <f>'[1]3_X'!L40+'[1]4_ReX'!L40</f>
        <v>0</v>
      </c>
      <c r="M42" s="13">
        <f>'[1]3_X'!M40+'[1]4_ReX'!M40</f>
        <v>0</v>
      </c>
      <c r="N42" s="13">
        <f>'[1]3_X'!N40+'[1]4_ReX'!N40</f>
        <v>0</v>
      </c>
      <c r="O42" s="13">
        <f>'[1]3_X'!O40+'[1]4_ReX'!O40</f>
        <v>0</v>
      </c>
      <c r="P42" s="13">
        <f>'[1]3_X'!P40+'[1]4_ReX'!P40</f>
        <v>0</v>
      </c>
      <c r="Q42" s="13">
        <f>'[1]3_X'!Q40+'[1]4_ReX'!Q40</f>
        <v>7320</v>
      </c>
      <c r="R42" s="13">
        <f>'[1]3_X'!R40+'[1]4_ReX'!R40</f>
        <v>100</v>
      </c>
      <c r="S42" s="13">
        <f>'[1]3_X'!S40+'[1]4_ReX'!S40</f>
        <v>0</v>
      </c>
      <c r="T42" s="13">
        <f>'[1]3_X'!T40+'[1]4_ReX'!T40</f>
        <v>0</v>
      </c>
      <c r="U42" s="13">
        <f>'[1]3_X'!U40+'[1]4_ReX'!U40</f>
        <v>0</v>
      </c>
      <c r="V42" s="13">
        <f>'[1]3_X'!V40+'[1]4_ReX'!V40</f>
        <v>0</v>
      </c>
      <c r="W42" s="13">
        <f>'[1]3_X'!W40+'[1]4_ReX'!W40</f>
        <v>40</v>
      </c>
      <c r="X42" s="13">
        <f>'[1]3_X'!X40+'[1]4_ReX'!X40</f>
        <v>61593.2</v>
      </c>
    </row>
    <row r="43" spans="1:24" x14ac:dyDescent="0.2">
      <c r="A43" s="7" t="s">
        <v>18</v>
      </c>
      <c r="B43" s="13">
        <f>'[1]3_X'!B41+'[1]4_ReX'!B41</f>
        <v>0</v>
      </c>
      <c r="C43" s="13">
        <f>'[1]3_X'!C41+'[1]4_ReX'!C41</f>
        <v>0</v>
      </c>
      <c r="D43" s="13">
        <f>'[1]3_X'!D41+'[1]4_ReX'!D41</f>
        <v>0</v>
      </c>
      <c r="E43" s="13">
        <f>'[1]3_X'!E41+'[1]4_ReX'!E41</f>
        <v>0</v>
      </c>
      <c r="F43" s="13">
        <f>'[1]3_X'!F41+'[1]4_ReX'!F41</f>
        <v>24165.24</v>
      </c>
      <c r="G43" s="13">
        <f>'[1]3_X'!G41+'[1]4_ReX'!G41</f>
        <v>0</v>
      </c>
      <c r="H43" s="13">
        <f>'[1]3_X'!H41+'[1]4_ReX'!H41</f>
        <v>0</v>
      </c>
      <c r="I43" s="13">
        <f>'[1]3_X'!I41+'[1]4_ReX'!I41</f>
        <v>0</v>
      </c>
      <c r="J43" s="13">
        <f>'[1]3_X'!J41+'[1]4_ReX'!J41</f>
        <v>0</v>
      </c>
      <c r="K43" s="13">
        <f>'[1]3_X'!K41+'[1]4_ReX'!K41</f>
        <v>0</v>
      </c>
      <c r="L43" s="13">
        <f>'[1]3_X'!L41+'[1]4_ReX'!L41</f>
        <v>0</v>
      </c>
      <c r="M43" s="13">
        <f>'[1]3_X'!M41+'[1]4_ReX'!M41</f>
        <v>0</v>
      </c>
      <c r="N43" s="13">
        <f>'[1]3_X'!N41+'[1]4_ReX'!N41</f>
        <v>0</v>
      </c>
      <c r="O43" s="13">
        <f>'[1]3_X'!O41+'[1]4_ReX'!O41</f>
        <v>0</v>
      </c>
      <c r="P43" s="13">
        <f>'[1]3_X'!P41+'[1]4_ReX'!P41</f>
        <v>0</v>
      </c>
      <c r="Q43" s="13">
        <f>'[1]3_X'!Q41+'[1]4_ReX'!Q41</f>
        <v>350</v>
      </c>
      <c r="R43" s="13">
        <f>'[1]3_X'!R41+'[1]4_ReX'!R41</f>
        <v>0</v>
      </c>
      <c r="S43" s="13">
        <f>'[1]3_X'!S41+'[1]4_ReX'!S41</f>
        <v>250</v>
      </c>
      <c r="T43" s="13">
        <f>'[1]3_X'!T41+'[1]4_ReX'!T41</f>
        <v>0</v>
      </c>
      <c r="U43" s="13">
        <f>'[1]3_X'!U41+'[1]4_ReX'!U41</f>
        <v>0</v>
      </c>
      <c r="V43" s="13">
        <f>'[1]3_X'!V41+'[1]4_ReX'!V41</f>
        <v>0</v>
      </c>
      <c r="W43" s="13">
        <f>'[1]3_X'!W41+'[1]4_ReX'!W41</f>
        <v>1210</v>
      </c>
      <c r="X43" s="13">
        <f>'[1]3_X'!X41+'[1]4_ReX'!X41</f>
        <v>25975.24</v>
      </c>
    </row>
    <row r="44" spans="1:24" x14ac:dyDescent="0.2">
      <c r="A44" s="7" t="s">
        <v>19</v>
      </c>
      <c r="B44" s="13">
        <f>'[1]3_X'!B42+'[1]4_ReX'!B42</f>
        <v>0</v>
      </c>
      <c r="C44" s="13">
        <f>'[1]3_X'!C42+'[1]4_ReX'!C42</f>
        <v>0</v>
      </c>
      <c r="D44" s="13">
        <f>'[1]3_X'!D42+'[1]4_ReX'!D42</f>
        <v>0</v>
      </c>
      <c r="E44" s="13">
        <f>'[1]3_X'!E42+'[1]4_ReX'!E42</f>
        <v>0</v>
      </c>
      <c r="F44" s="13">
        <f>'[1]3_X'!F42+'[1]4_ReX'!F42</f>
        <v>34048.080000000002</v>
      </c>
      <c r="G44" s="13">
        <f>'[1]3_X'!G42+'[1]4_ReX'!G42</f>
        <v>0</v>
      </c>
      <c r="H44" s="13">
        <f>'[1]3_X'!H42+'[1]4_ReX'!H42</f>
        <v>0</v>
      </c>
      <c r="I44" s="13">
        <f>'[1]3_X'!I42+'[1]4_ReX'!I42</f>
        <v>0</v>
      </c>
      <c r="J44" s="13">
        <f>'[1]3_X'!J42+'[1]4_ReX'!J42</f>
        <v>0</v>
      </c>
      <c r="K44" s="13">
        <f>'[1]3_X'!K42+'[1]4_ReX'!K42</f>
        <v>0</v>
      </c>
      <c r="L44" s="13">
        <f>'[1]3_X'!L42+'[1]4_ReX'!L42</f>
        <v>0</v>
      </c>
      <c r="M44" s="13">
        <f>'[1]3_X'!M42+'[1]4_ReX'!M42</f>
        <v>0</v>
      </c>
      <c r="N44" s="13">
        <f>'[1]3_X'!N42+'[1]4_ReX'!N42</f>
        <v>0</v>
      </c>
      <c r="O44" s="13">
        <f>'[1]3_X'!O42+'[1]4_ReX'!O42</f>
        <v>0</v>
      </c>
      <c r="P44" s="13">
        <f>'[1]3_X'!P42+'[1]4_ReX'!P42</f>
        <v>0</v>
      </c>
      <c r="Q44" s="13">
        <f>'[1]3_X'!Q42+'[1]4_ReX'!Q42</f>
        <v>3100</v>
      </c>
      <c r="R44" s="13">
        <f>'[1]3_X'!R42+'[1]4_ReX'!R42</f>
        <v>0</v>
      </c>
      <c r="S44" s="13">
        <f>'[1]3_X'!S42+'[1]4_ReX'!S42</f>
        <v>0</v>
      </c>
      <c r="T44" s="13">
        <f>'[1]3_X'!T42+'[1]4_ReX'!T42</f>
        <v>0</v>
      </c>
      <c r="U44" s="13">
        <f>'[1]3_X'!U42+'[1]4_ReX'!U42</f>
        <v>0</v>
      </c>
      <c r="V44" s="13">
        <f>'[1]3_X'!V42+'[1]4_ReX'!V42</f>
        <v>0</v>
      </c>
      <c r="W44" s="13">
        <f>'[1]3_X'!W42+'[1]4_ReX'!W42</f>
        <v>0</v>
      </c>
      <c r="X44" s="13">
        <f>'[1]3_X'!X42+'[1]4_ReX'!X42</f>
        <v>37148.080000000002</v>
      </c>
    </row>
    <row r="45" spans="1:24" x14ac:dyDescent="0.2">
      <c r="A45" s="7" t="s">
        <v>20</v>
      </c>
      <c r="B45" s="13">
        <f>'[1]3_X'!B43+'[1]4_ReX'!B43</f>
        <v>0</v>
      </c>
      <c r="C45" s="13">
        <f>'[1]3_X'!C43+'[1]4_ReX'!C43</f>
        <v>0</v>
      </c>
      <c r="D45" s="13">
        <f>'[1]3_X'!D43+'[1]4_ReX'!D43</f>
        <v>0</v>
      </c>
      <c r="E45" s="13">
        <f>'[1]3_X'!E43+'[1]4_ReX'!E43</f>
        <v>50</v>
      </c>
      <c r="F45" s="13">
        <f>'[1]3_X'!F43+'[1]4_ReX'!F43</f>
        <v>52264.08</v>
      </c>
      <c r="G45" s="13">
        <f>'[1]3_X'!G43+'[1]4_ReX'!G43</f>
        <v>0</v>
      </c>
      <c r="H45" s="13">
        <f>'[1]3_X'!H43+'[1]4_ReX'!H43</f>
        <v>0</v>
      </c>
      <c r="I45" s="13">
        <f>'[1]3_X'!I43+'[1]4_ReX'!I43</f>
        <v>0</v>
      </c>
      <c r="J45" s="13">
        <f>'[1]3_X'!J43+'[1]4_ReX'!J43</f>
        <v>0</v>
      </c>
      <c r="K45" s="13">
        <f>'[1]3_X'!K43+'[1]4_ReX'!K43</f>
        <v>0</v>
      </c>
      <c r="L45" s="13">
        <f>'[1]3_X'!L43+'[1]4_ReX'!L43</f>
        <v>0</v>
      </c>
      <c r="M45" s="13">
        <f>'[1]3_X'!M43+'[1]4_ReX'!M43</f>
        <v>0</v>
      </c>
      <c r="N45" s="13">
        <f>'[1]3_X'!N43+'[1]4_ReX'!N43</f>
        <v>0</v>
      </c>
      <c r="O45" s="13">
        <f>'[1]3_X'!O43+'[1]4_ReX'!O43</f>
        <v>0</v>
      </c>
      <c r="P45" s="13">
        <f>'[1]3_X'!P43+'[1]4_ReX'!P43</f>
        <v>0</v>
      </c>
      <c r="Q45" s="13">
        <f>'[1]3_X'!Q43+'[1]4_ReX'!Q43</f>
        <v>0</v>
      </c>
      <c r="R45" s="13">
        <f>'[1]3_X'!R43+'[1]4_ReX'!R43</f>
        <v>0</v>
      </c>
      <c r="S45" s="13">
        <f>'[1]3_X'!S43+'[1]4_ReX'!S43</f>
        <v>0</v>
      </c>
      <c r="T45" s="13">
        <f>'[1]3_X'!T43+'[1]4_ReX'!T43</f>
        <v>0</v>
      </c>
      <c r="U45" s="13">
        <f>'[1]3_X'!U43+'[1]4_ReX'!U43</f>
        <v>0</v>
      </c>
      <c r="V45" s="13">
        <f>'[1]3_X'!V43+'[1]4_ReX'!V43</f>
        <v>0</v>
      </c>
      <c r="W45" s="13">
        <f>'[1]3_X'!W43+'[1]4_ReX'!W43</f>
        <v>0</v>
      </c>
      <c r="X45" s="13">
        <f>'[1]3_X'!X43+'[1]4_ReX'!X43</f>
        <v>52314.080000000002</v>
      </c>
    </row>
    <row r="46" spans="1:24" x14ac:dyDescent="0.2">
      <c r="A46" s="14" t="s">
        <v>21</v>
      </c>
      <c r="B46" s="13">
        <f>'[1]3_X'!B44+'[1]4_ReX'!B44</f>
        <v>0</v>
      </c>
      <c r="C46" s="13">
        <f>'[1]3_X'!C44+'[1]4_ReX'!C44</f>
        <v>0</v>
      </c>
      <c r="D46" s="13">
        <f>'[1]3_X'!D44+'[1]4_ReX'!D44</f>
        <v>0</v>
      </c>
      <c r="E46" s="13">
        <f>'[1]3_X'!E44+'[1]4_ReX'!E44</f>
        <v>0</v>
      </c>
      <c r="F46" s="13">
        <f>'[1]3_X'!F44+'[1]4_ReX'!F44</f>
        <v>29921.200000000004</v>
      </c>
      <c r="G46" s="13">
        <f>'[1]3_X'!G44+'[1]4_ReX'!G44</f>
        <v>0</v>
      </c>
      <c r="H46" s="13">
        <f>'[1]3_X'!H44+'[1]4_ReX'!H44</f>
        <v>0</v>
      </c>
      <c r="I46" s="13">
        <f>'[1]3_X'!I44+'[1]4_ReX'!I44</f>
        <v>0</v>
      </c>
      <c r="J46" s="13">
        <f>'[1]3_X'!J44+'[1]4_ReX'!J44</f>
        <v>0</v>
      </c>
      <c r="K46" s="13">
        <f>'[1]3_X'!K44+'[1]4_ReX'!K44</f>
        <v>0</v>
      </c>
      <c r="L46" s="13">
        <f>'[1]3_X'!L44+'[1]4_ReX'!L44</f>
        <v>0</v>
      </c>
      <c r="M46" s="13">
        <f>'[1]3_X'!M44+'[1]4_ReX'!M44</f>
        <v>0</v>
      </c>
      <c r="N46" s="13">
        <f>'[1]3_X'!N44+'[1]4_ReX'!N44</f>
        <v>0</v>
      </c>
      <c r="O46" s="13">
        <f>'[1]3_X'!O44+'[1]4_ReX'!O44</f>
        <v>0</v>
      </c>
      <c r="P46" s="13">
        <f>'[1]3_X'!P44+'[1]4_ReX'!P44</f>
        <v>0</v>
      </c>
      <c r="Q46" s="13">
        <f>'[1]3_X'!Q44+'[1]4_ReX'!Q44</f>
        <v>50</v>
      </c>
      <c r="R46" s="13">
        <f>'[1]3_X'!R44+'[1]4_ReX'!R44</f>
        <v>0</v>
      </c>
      <c r="S46" s="13">
        <f>'[1]3_X'!S44+'[1]4_ReX'!S44</f>
        <v>0</v>
      </c>
      <c r="T46" s="13">
        <f>'[1]3_X'!T44+'[1]4_ReX'!T44</f>
        <v>0</v>
      </c>
      <c r="U46" s="13">
        <f>'[1]3_X'!U44+'[1]4_ReX'!U44</f>
        <v>0</v>
      </c>
      <c r="V46" s="13">
        <f>'[1]3_X'!V44+'[1]4_ReX'!V44</f>
        <v>0</v>
      </c>
      <c r="W46" s="13">
        <f>'[1]3_X'!W44+'[1]4_ReX'!W44</f>
        <v>0</v>
      </c>
      <c r="X46" s="13">
        <f>'[1]3_X'!X44+'[1]4_ReX'!X44</f>
        <v>29971.200000000004</v>
      </c>
    </row>
    <row r="47" spans="1:24" x14ac:dyDescent="0.2">
      <c r="A47" s="14" t="s">
        <v>23</v>
      </c>
      <c r="B47" s="13">
        <f>'[1]3_X'!B45+'[1]4_ReX'!B45</f>
        <v>0</v>
      </c>
      <c r="C47" s="13">
        <f>'[1]3_X'!C45+'[1]4_ReX'!C45</f>
        <v>0</v>
      </c>
      <c r="D47" s="13">
        <f>'[1]3_X'!D45+'[1]4_ReX'!D45</f>
        <v>0</v>
      </c>
      <c r="E47" s="13">
        <f>'[1]3_X'!E45+'[1]4_ReX'!E45</f>
        <v>0</v>
      </c>
      <c r="F47" s="13">
        <f>'[1]3_X'!F45+'[1]4_ReX'!F45</f>
        <v>37288.68</v>
      </c>
      <c r="G47" s="13">
        <f>'[1]3_X'!G45+'[1]4_ReX'!G45</f>
        <v>500</v>
      </c>
      <c r="H47" s="13">
        <f>'[1]3_X'!H45+'[1]4_ReX'!H45</f>
        <v>0</v>
      </c>
      <c r="I47" s="13">
        <f>'[1]3_X'!I45+'[1]4_ReX'!I45</f>
        <v>0</v>
      </c>
      <c r="J47" s="13">
        <f>'[1]3_X'!J45+'[1]4_ReX'!J45</f>
        <v>0</v>
      </c>
      <c r="K47" s="13">
        <f>'[1]3_X'!K45+'[1]4_ReX'!K45</f>
        <v>0</v>
      </c>
      <c r="L47" s="13">
        <f>'[1]3_X'!L45+'[1]4_ReX'!L45</f>
        <v>0</v>
      </c>
      <c r="M47" s="13">
        <f>'[1]3_X'!M45+'[1]4_ReX'!M45</f>
        <v>0</v>
      </c>
      <c r="N47" s="13">
        <f>'[1]3_X'!N45+'[1]4_ReX'!N45</f>
        <v>0</v>
      </c>
      <c r="O47" s="13">
        <f>'[1]3_X'!O45+'[1]4_ReX'!O45</f>
        <v>0</v>
      </c>
      <c r="P47" s="13">
        <f>'[1]3_X'!P45+'[1]4_ReX'!P45</f>
        <v>1895.24</v>
      </c>
      <c r="Q47" s="13">
        <f>'[1]3_X'!Q45+'[1]4_ReX'!Q45</f>
        <v>1560</v>
      </c>
      <c r="R47" s="13">
        <f>'[1]3_X'!R45+'[1]4_ReX'!R45</f>
        <v>550</v>
      </c>
      <c r="S47" s="13">
        <f>'[1]3_X'!S45+'[1]4_ReX'!S45</f>
        <v>250</v>
      </c>
      <c r="T47" s="13">
        <f>'[1]3_X'!T45+'[1]4_ReX'!T45</f>
        <v>0</v>
      </c>
      <c r="U47" s="13">
        <f>'[1]3_X'!U45+'[1]4_ReX'!U45</f>
        <v>0</v>
      </c>
      <c r="V47" s="13">
        <f>'[1]3_X'!V45+'[1]4_ReX'!V45</f>
        <v>0</v>
      </c>
      <c r="W47" s="13">
        <f>'[1]3_X'!W45+'[1]4_ReX'!W45</f>
        <v>300</v>
      </c>
      <c r="X47" s="13">
        <f>'[1]3_X'!X45+'[1]4_ReX'!X45</f>
        <v>42343.92</v>
      </c>
    </row>
    <row r="48" spans="1:24" x14ac:dyDescent="0.2">
      <c r="A48" s="14" t="s">
        <v>24</v>
      </c>
      <c r="B48" s="13">
        <f>'[1]3_X'!B46+'[1]4_ReX'!B46</f>
        <v>0</v>
      </c>
      <c r="C48" s="13">
        <f>'[1]3_X'!C46+'[1]4_ReX'!C46</f>
        <v>0</v>
      </c>
      <c r="D48" s="13">
        <f>'[1]3_X'!D46+'[1]4_ReX'!D46</f>
        <v>0</v>
      </c>
      <c r="E48" s="13">
        <f>'[1]3_X'!E46+'[1]4_ReX'!E46</f>
        <v>0</v>
      </c>
      <c r="F48" s="13">
        <f>'[1]3_X'!F46+'[1]4_ReX'!F46</f>
        <v>28783.920000000002</v>
      </c>
      <c r="G48" s="13">
        <f>'[1]3_X'!G46+'[1]4_ReX'!G46</f>
        <v>0</v>
      </c>
      <c r="H48" s="13">
        <f>'[1]3_X'!H46+'[1]4_ReX'!H46</f>
        <v>0</v>
      </c>
      <c r="I48" s="13">
        <f>'[1]3_X'!I46+'[1]4_ReX'!I46</f>
        <v>0</v>
      </c>
      <c r="J48" s="13">
        <f>'[1]3_X'!J46+'[1]4_ReX'!J46</f>
        <v>0</v>
      </c>
      <c r="K48" s="13">
        <f>'[1]3_X'!K46+'[1]4_ReX'!K46</f>
        <v>0</v>
      </c>
      <c r="L48" s="13">
        <f>'[1]3_X'!L46+'[1]4_ReX'!L46</f>
        <v>0</v>
      </c>
      <c r="M48" s="13">
        <f>'[1]3_X'!M46+'[1]4_ReX'!M46</f>
        <v>0</v>
      </c>
      <c r="N48" s="13">
        <f>'[1]3_X'!N46+'[1]4_ReX'!N46</f>
        <v>50</v>
      </c>
      <c r="O48" s="13">
        <f>'[1]3_X'!O46+'[1]4_ReX'!O46</f>
        <v>0</v>
      </c>
      <c r="P48" s="13">
        <f>'[1]3_X'!P46+'[1]4_ReX'!P46</f>
        <v>1170</v>
      </c>
      <c r="Q48" s="13">
        <f>'[1]3_X'!Q46+'[1]4_ReX'!Q46</f>
        <v>120</v>
      </c>
      <c r="R48" s="13">
        <f>'[1]3_X'!R46+'[1]4_ReX'!R46</f>
        <v>545</v>
      </c>
      <c r="S48" s="13">
        <f>'[1]3_X'!S46+'[1]4_ReX'!S46</f>
        <v>300</v>
      </c>
      <c r="T48" s="13">
        <f>'[1]3_X'!T46+'[1]4_ReX'!T46</f>
        <v>0</v>
      </c>
      <c r="U48" s="13">
        <f>'[1]3_X'!U46+'[1]4_ReX'!U46</f>
        <v>0</v>
      </c>
      <c r="V48" s="13">
        <f>'[1]3_X'!V46+'[1]4_ReX'!V46</f>
        <v>0</v>
      </c>
      <c r="W48" s="13">
        <f>'[1]3_X'!W46+'[1]4_ReX'!W46</f>
        <v>0</v>
      </c>
      <c r="X48" s="13">
        <f>'[1]3_X'!X46+'[1]4_ReX'!X46</f>
        <v>30968.920000000002</v>
      </c>
    </row>
    <row r="49" spans="1:24" x14ac:dyDescent="0.2">
      <c r="A49" s="14" t="s">
        <v>25</v>
      </c>
      <c r="B49" s="13">
        <f>'[1]3_X'!B47+'[1]4_ReX'!B47</f>
        <v>0</v>
      </c>
      <c r="C49" s="13">
        <f>'[1]3_X'!C47+'[1]4_ReX'!C47</f>
        <v>0</v>
      </c>
      <c r="D49" s="13">
        <f>'[1]3_X'!D47+'[1]4_ReX'!D47</f>
        <v>0</v>
      </c>
      <c r="E49" s="13">
        <f>'[1]3_X'!E47+'[1]4_ReX'!E47</f>
        <v>0</v>
      </c>
      <c r="F49" s="13">
        <f>'[1]3_X'!F47+'[1]4_ReX'!F47</f>
        <v>21193.600000000002</v>
      </c>
      <c r="G49" s="13">
        <f>'[1]3_X'!G47+'[1]4_ReX'!G47</f>
        <v>0</v>
      </c>
      <c r="H49" s="13">
        <f>'[1]3_X'!H47+'[1]4_ReX'!H47</f>
        <v>0</v>
      </c>
      <c r="I49" s="13">
        <f>'[1]3_X'!I47+'[1]4_ReX'!I47</f>
        <v>0</v>
      </c>
      <c r="J49" s="13">
        <f>'[1]3_X'!J47+'[1]4_ReX'!J47</f>
        <v>0</v>
      </c>
      <c r="K49" s="13">
        <f>'[1]3_X'!K47+'[1]4_ReX'!K47</f>
        <v>0</v>
      </c>
      <c r="L49" s="13">
        <f>'[1]3_X'!L47+'[1]4_ReX'!L47</f>
        <v>0</v>
      </c>
      <c r="M49" s="13">
        <f>'[1]3_X'!M47+'[1]4_ReX'!M47</f>
        <v>0</v>
      </c>
      <c r="N49" s="13">
        <f>'[1]3_X'!N47+'[1]4_ReX'!N47</f>
        <v>0</v>
      </c>
      <c r="O49" s="13">
        <f>'[1]3_X'!O47+'[1]4_ReX'!O47</f>
        <v>0</v>
      </c>
      <c r="P49" s="13">
        <f>'[1]3_X'!P47+'[1]4_ReX'!P47</f>
        <v>350</v>
      </c>
      <c r="Q49" s="13">
        <f>'[1]3_X'!Q47+'[1]4_ReX'!Q47</f>
        <v>490</v>
      </c>
      <c r="R49" s="13">
        <f>'[1]3_X'!R47+'[1]4_ReX'!R47</f>
        <v>0</v>
      </c>
      <c r="S49" s="13">
        <f>'[1]3_X'!S47+'[1]4_ReX'!S47</f>
        <v>0</v>
      </c>
      <c r="T49" s="13">
        <f>'[1]3_X'!T47+'[1]4_ReX'!T47</f>
        <v>0</v>
      </c>
      <c r="U49" s="13">
        <f>'[1]3_X'!U47+'[1]4_ReX'!U47</f>
        <v>200</v>
      </c>
      <c r="V49" s="13">
        <f>'[1]3_X'!V47+'[1]4_ReX'!V47</f>
        <v>0</v>
      </c>
      <c r="W49" s="13">
        <f>'[1]3_X'!W47+'[1]4_ReX'!W47</f>
        <v>500</v>
      </c>
      <c r="X49" s="13">
        <f>'[1]3_X'!X47+'[1]4_ReX'!X47</f>
        <v>22733.600000000002</v>
      </c>
    </row>
    <row r="50" spans="1:24" x14ac:dyDescent="0.2">
      <c r="A50" s="12">
        <v>2020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A51" s="7" t="s">
        <v>13</v>
      </c>
      <c r="B51" s="13">
        <f>'[1]3_X'!B49+'[1]4_ReX'!B49</f>
        <v>0</v>
      </c>
      <c r="C51" s="13">
        <f>'[1]3_X'!C49+'[1]4_ReX'!C49</f>
        <v>0</v>
      </c>
      <c r="D51" s="13">
        <f>'[1]3_X'!D49+'[1]4_ReX'!D49</f>
        <v>0</v>
      </c>
      <c r="E51" s="13">
        <f>'[1]3_X'!E49+'[1]4_ReX'!E49</f>
        <v>0</v>
      </c>
      <c r="F51" s="13">
        <f>'[1]3_X'!F49+'[1]4_ReX'!F49</f>
        <v>19532.04</v>
      </c>
      <c r="G51" s="13">
        <f>'[1]3_X'!G49+'[1]4_ReX'!G49</f>
        <v>0</v>
      </c>
      <c r="H51" s="13">
        <f>'[1]3_X'!H49+'[1]4_ReX'!H49</f>
        <v>0</v>
      </c>
      <c r="I51" s="13">
        <f>'[1]3_X'!I49+'[1]4_ReX'!I49</f>
        <v>0</v>
      </c>
      <c r="J51" s="13">
        <f>'[1]3_X'!J49+'[1]4_ReX'!J49</f>
        <v>0</v>
      </c>
      <c r="K51" s="13">
        <f>'[1]3_X'!K49+'[1]4_ReX'!K49</f>
        <v>0</v>
      </c>
      <c r="L51" s="13">
        <f>'[1]3_X'!L49+'[1]4_ReX'!L49</f>
        <v>0</v>
      </c>
      <c r="M51" s="13">
        <f>'[1]3_X'!M49+'[1]4_ReX'!M49</f>
        <v>0</v>
      </c>
      <c r="N51" s="13">
        <f>'[1]3_X'!N49+'[1]4_ReX'!N49</f>
        <v>0</v>
      </c>
      <c r="O51" s="13">
        <f>'[1]3_X'!O49+'[1]4_ReX'!O49</f>
        <v>0</v>
      </c>
      <c r="P51" s="13">
        <f>'[1]3_X'!P49+'[1]4_ReX'!P49</f>
        <v>0</v>
      </c>
      <c r="Q51" s="13">
        <f>'[1]3_X'!Q49+'[1]4_ReX'!Q49</f>
        <v>0</v>
      </c>
      <c r="R51" s="13">
        <f>'[1]3_X'!R49+'[1]4_ReX'!R49</f>
        <v>0</v>
      </c>
      <c r="S51" s="13">
        <f>'[1]3_X'!S49+'[1]4_ReX'!S49</f>
        <v>0</v>
      </c>
      <c r="T51" s="13">
        <f>'[1]3_X'!T49+'[1]4_ReX'!T49</f>
        <v>0</v>
      </c>
      <c r="U51" s="13">
        <f>'[1]3_X'!U49+'[1]4_ReX'!U49</f>
        <v>0</v>
      </c>
      <c r="V51" s="13">
        <f>'[1]3_X'!V49+'[1]4_ReX'!V49</f>
        <v>0</v>
      </c>
      <c r="W51" s="13">
        <f>'[1]3_X'!W49+'[1]4_ReX'!W49</f>
        <v>0</v>
      </c>
      <c r="X51" s="13">
        <f>'[1]3_X'!X49+'[1]4_ReX'!X49</f>
        <v>19532.04</v>
      </c>
    </row>
    <row r="52" spans="1:24" x14ac:dyDescent="0.2">
      <c r="A52" s="7" t="s">
        <v>14</v>
      </c>
      <c r="B52" s="13">
        <f>'[1]3_X'!B50+'[1]4_ReX'!B50</f>
        <v>900</v>
      </c>
      <c r="C52" s="13">
        <f>'[1]3_X'!C50+'[1]4_ReX'!C50</f>
        <v>900</v>
      </c>
      <c r="D52" s="13">
        <f>'[1]3_X'!D50+'[1]4_ReX'!D50</f>
        <v>0</v>
      </c>
      <c r="E52" s="13">
        <f>'[1]3_X'!E50+'[1]4_ReX'!E50</f>
        <v>1640</v>
      </c>
      <c r="F52" s="13">
        <f>'[1]3_X'!F50+'[1]4_ReX'!F50</f>
        <v>11114.400000000001</v>
      </c>
      <c r="G52" s="13">
        <f>'[1]3_X'!G50+'[1]4_ReX'!G50</f>
        <v>0</v>
      </c>
      <c r="H52" s="13">
        <f>'[1]3_X'!H50+'[1]4_ReX'!H50</f>
        <v>0</v>
      </c>
      <c r="I52" s="13">
        <f>'[1]3_X'!I50+'[1]4_ReX'!I50</f>
        <v>0</v>
      </c>
      <c r="J52" s="13">
        <f>'[1]3_X'!J50+'[1]4_ReX'!J50</f>
        <v>0</v>
      </c>
      <c r="K52" s="13">
        <f>'[1]3_X'!K50+'[1]4_ReX'!K50</f>
        <v>0</v>
      </c>
      <c r="L52" s="13">
        <f>'[1]3_X'!L50+'[1]4_ReX'!L50</f>
        <v>0</v>
      </c>
      <c r="M52" s="13">
        <f>'[1]3_X'!M50+'[1]4_ReX'!M50</f>
        <v>0</v>
      </c>
      <c r="N52" s="13">
        <f>'[1]3_X'!N50+'[1]4_ReX'!N50</f>
        <v>0</v>
      </c>
      <c r="O52" s="13">
        <f>'[1]3_X'!O50+'[1]4_ReX'!O50</f>
        <v>0</v>
      </c>
      <c r="P52" s="13">
        <f>'[1]3_X'!P50+'[1]4_ReX'!P50</f>
        <v>352</v>
      </c>
      <c r="Q52" s="13">
        <f>'[1]3_X'!Q50+'[1]4_ReX'!Q50</f>
        <v>100</v>
      </c>
      <c r="R52" s="13">
        <f>'[1]3_X'!R50+'[1]4_ReX'!R50</f>
        <v>0</v>
      </c>
      <c r="S52" s="13">
        <f>'[1]3_X'!S50+'[1]4_ReX'!S50</f>
        <v>0</v>
      </c>
      <c r="T52" s="13">
        <f>'[1]3_X'!T50+'[1]4_ReX'!T50</f>
        <v>0</v>
      </c>
      <c r="U52" s="13">
        <f>'[1]3_X'!U50+'[1]4_ReX'!U50</f>
        <v>0</v>
      </c>
      <c r="V52" s="13">
        <f>'[1]3_X'!V50+'[1]4_ReX'!V50</f>
        <v>0</v>
      </c>
      <c r="W52" s="13">
        <f>'[1]3_X'!W50+'[1]4_ReX'!W50</f>
        <v>2289</v>
      </c>
      <c r="X52" s="13">
        <f>'[1]3_X'!X50+'[1]4_ReX'!X50</f>
        <v>17295.400000000001</v>
      </c>
    </row>
    <row r="53" spans="1:24" x14ac:dyDescent="0.2">
      <c r="A53" s="7" t="s">
        <v>15</v>
      </c>
      <c r="B53" s="13">
        <f>'[1]3_X'!B51+'[1]4_ReX'!B51</f>
        <v>0</v>
      </c>
      <c r="C53" s="13">
        <f>'[1]3_X'!C51+'[1]4_ReX'!C51</f>
        <v>0</v>
      </c>
      <c r="D53" s="13">
        <f>'[1]3_X'!D51+'[1]4_ReX'!D51</f>
        <v>0</v>
      </c>
      <c r="E53" s="13">
        <f>'[1]3_X'!E51+'[1]4_ReX'!E51</f>
        <v>0</v>
      </c>
      <c r="F53" s="13">
        <f>'[1]3_X'!F51+'[1]4_ReX'!F51</f>
        <v>5364.4800000000005</v>
      </c>
      <c r="G53" s="13">
        <f>'[1]3_X'!G51+'[1]4_ReX'!G51</f>
        <v>0</v>
      </c>
      <c r="H53" s="13">
        <f>'[1]3_X'!H51+'[1]4_ReX'!H51</f>
        <v>0</v>
      </c>
      <c r="I53" s="13">
        <f>'[1]3_X'!I51+'[1]4_ReX'!I51</f>
        <v>0</v>
      </c>
      <c r="J53" s="13">
        <f>'[1]3_X'!J51+'[1]4_ReX'!J51</f>
        <v>0</v>
      </c>
      <c r="K53" s="13">
        <f>'[1]3_X'!K51+'[1]4_ReX'!K51</f>
        <v>0</v>
      </c>
      <c r="L53" s="13">
        <f>'[1]3_X'!L51+'[1]4_ReX'!L51</f>
        <v>0</v>
      </c>
      <c r="M53" s="13">
        <f>'[1]3_X'!M51+'[1]4_ReX'!M51</f>
        <v>0</v>
      </c>
      <c r="N53" s="13">
        <f>'[1]3_X'!N51+'[1]4_ReX'!N51</f>
        <v>0</v>
      </c>
      <c r="O53" s="13">
        <f>'[1]3_X'!O51+'[1]4_ReX'!O51</f>
        <v>0</v>
      </c>
      <c r="P53" s="13">
        <f>'[1]3_X'!P51+'[1]4_ReX'!P51</f>
        <v>57</v>
      </c>
      <c r="Q53" s="13">
        <f>'[1]3_X'!Q51+'[1]4_ReX'!Q51</f>
        <v>1</v>
      </c>
      <c r="R53" s="13">
        <f>'[1]3_X'!R51+'[1]4_ReX'!R51</f>
        <v>1500</v>
      </c>
      <c r="S53" s="13">
        <f>'[1]3_X'!S51+'[1]4_ReX'!S51</f>
        <v>0</v>
      </c>
      <c r="T53" s="13">
        <f>'[1]3_X'!T51+'[1]4_ReX'!T51</f>
        <v>0</v>
      </c>
      <c r="U53" s="13">
        <f>'[1]3_X'!U51+'[1]4_ReX'!U51</f>
        <v>0</v>
      </c>
      <c r="V53" s="13">
        <f>'[1]3_X'!V51+'[1]4_ReX'!V51</f>
        <v>0</v>
      </c>
      <c r="W53" s="13">
        <f>'[1]3_X'!W51+'[1]4_ReX'!W51</f>
        <v>0</v>
      </c>
      <c r="X53" s="13">
        <f>'[1]3_X'!X51+'[1]4_ReX'!X51</f>
        <v>6922.4800000000005</v>
      </c>
    </row>
    <row r="54" spans="1:24" x14ac:dyDescent="0.2">
      <c r="A54" s="7" t="s">
        <v>16</v>
      </c>
      <c r="B54" s="13">
        <f>'[1]3_X'!B52+'[1]4_ReX'!B52</f>
        <v>0</v>
      </c>
      <c r="C54" s="13">
        <f>'[1]3_X'!C52+'[1]4_ReX'!C52</f>
        <v>0</v>
      </c>
      <c r="D54" s="13">
        <f>'[1]3_X'!D52+'[1]4_ReX'!D52</f>
        <v>0</v>
      </c>
      <c r="E54" s="13">
        <f>'[1]3_X'!E52+'[1]4_ReX'!E52</f>
        <v>0</v>
      </c>
      <c r="F54" s="13">
        <f>'[1]3_X'!F52+'[1]4_ReX'!F52</f>
        <v>0</v>
      </c>
      <c r="G54" s="13">
        <f>'[1]3_X'!G52+'[1]4_ReX'!G52</f>
        <v>0</v>
      </c>
      <c r="H54" s="13">
        <f>'[1]3_X'!H52+'[1]4_ReX'!H52</f>
        <v>0</v>
      </c>
      <c r="I54" s="13">
        <f>'[1]3_X'!I52+'[1]4_ReX'!I52</f>
        <v>0</v>
      </c>
      <c r="J54" s="13">
        <f>'[1]3_X'!J52+'[1]4_ReX'!J52</f>
        <v>0</v>
      </c>
      <c r="K54" s="13">
        <f>'[1]3_X'!K52+'[1]4_ReX'!K52</f>
        <v>0</v>
      </c>
      <c r="L54" s="13">
        <f>'[1]3_X'!L52+'[1]4_ReX'!L52</f>
        <v>0</v>
      </c>
      <c r="M54" s="13">
        <f>'[1]3_X'!M52+'[1]4_ReX'!M52</f>
        <v>0</v>
      </c>
      <c r="N54" s="13">
        <f>'[1]3_X'!N52+'[1]4_ReX'!N52</f>
        <v>0</v>
      </c>
      <c r="O54" s="13">
        <f>'[1]3_X'!O52+'[1]4_ReX'!O52</f>
        <v>0</v>
      </c>
      <c r="P54" s="13">
        <f>'[1]3_X'!P52+'[1]4_ReX'!P52</f>
        <v>0</v>
      </c>
      <c r="Q54" s="13">
        <f>'[1]3_X'!Q52+'[1]4_ReX'!Q52</f>
        <v>0</v>
      </c>
      <c r="R54" s="13">
        <f>'[1]3_X'!R52+'[1]4_ReX'!R52</f>
        <v>0</v>
      </c>
      <c r="S54" s="13">
        <f>'[1]3_X'!S52+'[1]4_ReX'!S52</f>
        <v>0</v>
      </c>
      <c r="T54" s="13">
        <f>'[1]3_X'!T52+'[1]4_ReX'!T52</f>
        <v>0</v>
      </c>
      <c r="U54" s="13">
        <f>'[1]3_X'!U52+'[1]4_ReX'!U52</f>
        <v>0</v>
      </c>
      <c r="V54" s="13">
        <f>'[1]3_X'!V52+'[1]4_ReX'!V52</f>
        <v>0</v>
      </c>
      <c r="W54" s="13">
        <f>'[1]3_X'!W52+'[1]4_ReX'!W52</f>
        <v>0</v>
      </c>
      <c r="X54" s="13">
        <f>'[1]3_X'!X52+'[1]4_ReX'!X52</f>
        <v>0</v>
      </c>
    </row>
    <row r="55" spans="1:24" x14ac:dyDescent="0.2">
      <c r="A55" s="7" t="s">
        <v>17</v>
      </c>
      <c r="B55" s="13">
        <f>'[1]3_X'!B53+'[1]4_ReX'!B53</f>
        <v>0</v>
      </c>
      <c r="C55" s="13">
        <f>'[1]3_X'!C53+'[1]4_ReX'!C53</f>
        <v>0</v>
      </c>
      <c r="D55" s="13">
        <f>'[1]3_X'!D53+'[1]4_ReX'!D53</f>
        <v>0</v>
      </c>
      <c r="E55" s="13">
        <f>'[1]3_X'!E53+'[1]4_ReX'!E53</f>
        <v>0</v>
      </c>
      <c r="F55" s="13">
        <f>'[1]3_X'!F53+'[1]4_ReX'!F53</f>
        <v>0</v>
      </c>
      <c r="G55" s="13">
        <f>'[1]3_X'!G53+'[1]4_ReX'!G53</f>
        <v>0</v>
      </c>
      <c r="H55" s="13">
        <f>'[1]3_X'!H53+'[1]4_ReX'!H53</f>
        <v>0</v>
      </c>
      <c r="I55" s="13">
        <f>'[1]3_X'!I53+'[1]4_ReX'!I53</f>
        <v>0</v>
      </c>
      <c r="J55" s="13">
        <f>'[1]3_X'!J53+'[1]4_ReX'!J53</f>
        <v>0</v>
      </c>
      <c r="K55" s="13">
        <f>'[1]3_X'!K53+'[1]4_ReX'!K53</f>
        <v>0</v>
      </c>
      <c r="L55" s="13">
        <f>'[1]3_X'!L53+'[1]4_ReX'!L53</f>
        <v>0</v>
      </c>
      <c r="M55" s="13">
        <f>'[1]3_X'!M53+'[1]4_ReX'!M53</f>
        <v>0</v>
      </c>
      <c r="N55" s="13">
        <f>'[1]3_X'!N53+'[1]4_ReX'!N53</f>
        <v>0</v>
      </c>
      <c r="O55" s="13">
        <f>'[1]3_X'!O53+'[1]4_ReX'!O53</f>
        <v>0</v>
      </c>
      <c r="P55" s="13">
        <f>'[1]3_X'!P53+'[1]4_ReX'!P53</f>
        <v>0</v>
      </c>
      <c r="Q55" s="13">
        <f>'[1]3_X'!Q53+'[1]4_ReX'!Q53</f>
        <v>0</v>
      </c>
      <c r="R55" s="13">
        <f>'[1]3_X'!R53+'[1]4_ReX'!R53</f>
        <v>0</v>
      </c>
      <c r="S55" s="13">
        <f>'[1]3_X'!S53+'[1]4_ReX'!S53</f>
        <v>0</v>
      </c>
      <c r="T55" s="13">
        <f>'[1]3_X'!T53+'[1]4_ReX'!T53</f>
        <v>0</v>
      </c>
      <c r="U55" s="13">
        <f>'[1]3_X'!U53+'[1]4_ReX'!U53</f>
        <v>0</v>
      </c>
      <c r="V55" s="13">
        <f>'[1]3_X'!V53+'[1]4_ReX'!V53</f>
        <v>0</v>
      </c>
      <c r="W55" s="13">
        <f>'[1]3_X'!W53+'[1]4_ReX'!W53</f>
        <v>0</v>
      </c>
      <c r="X55" s="13">
        <f>'[1]3_X'!X53+'[1]4_ReX'!X53</f>
        <v>0</v>
      </c>
    </row>
    <row r="56" spans="1:24" x14ac:dyDescent="0.2">
      <c r="A56" s="7" t="s">
        <v>18</v>
      </c>
      <c r="B56" s="13">
        <f>'[1]3_X'!B54+'[1]4_ReX'!B54</f>
        <v>0</v>
      </c>
      <c r="C56" s="13">
        <f>'[1]3_X'!C54+'[1]4_ReX'!C54</f>
        <v>0</v>
      </c>
      <c r="D56" s="13">
        <f>'[1]3_X'!D54+'[1]4_ReX'!D54</f>
        <v>0</v>
      </c>
      <c r="E56" s="13">
        <f>'[1]3_X'!E54+'[1]4_ReX'!E54</f>
        <v>0</v>
      </c>
      <c r="F56" s="13">
        <f>'[1]3_X'!F54+'[1]4_ReX'!F54</f>
        <v>0</v>
      </c>
      <c r="G56" s="13">
        <f>'[1]3_X'!G54+'[1]4_ReX'!G54</f>
        <v>650</v>
      </c>
      <c r="H56" s="13">
        <f>'[1]3_X'!H54+'[1]4_ReX'!H54</f>
        <v>3178</v>
      </c>
      <c r="I56" s="13">
        <f>'[1]3_X'!I54+'[1]4_ReX'!I54</f>
        <v>0</v>
      </c>
      <c r="J56" s="13">
        <f>'[1]3_X'!J54+'[1]4_ReX'!J54</f>
        <v>0</v>
      </c>
      <c r="K56" s="13">
        <f>'[1]3_X'!K54+'[1]4_ReX'!K54</f>
        <v>0</v>
      </c>
      <c r="L56" s="13">
        <f>'[1]3_X'!L54+'[1]4_ReX'!L54</f>
        <v>0</v>
      </c>
      <c r="M56" s="13">
        <f>'[1]3_X'!M54+'[1]4_ReX'!M54</f>
        <v>0</v>
      </c>
      <c r="N56" s="13">
        <f>'[1]3_X'!N54+'[1]4_ReX'!N54</f>
        <v>0</v>
      </c>
      <c r="O56" s="13">
        <f>'[1]3_X'!O54+'[1]4_ReX'!O54</f>
        <v>0</v>
      </c>
      <c r="P56" s="13">
        <f>'[1]3_X'!P54+'[1]4_ReX'!P54</f>
        <v>6329</v>
      </c>
      <c r="Q56" s="13">
        <f>'[1]3_X'!Q54+'[1]4_ReX'!Q54</f>
        <v>400</v>
      </c>
      <c r="R56" s="13">
        <f>'[1]3_X'!R54+'[1]4_ReX'!R54</f>
        <v>500</v>
      </c>
      <c r="S56" s="13">
        <f>'[1]3_X'!S54+'[1]4_ReX'!S54</f>
        <v>0</v>
      </c>
      <c r="T56" s="13">
        <f>'[1]3_X'!T54+'[1]4_ReX'!T54</f>
        <v>0</v>
      </c>
      <c r="U56" s="13">
        <f>'[1]3_X'!U54+'[1]4_ReX'!U54</f>
        <v>0</v>
      </c>
      <c r="V56" s="13">
        <f>'[1]3_X'!V54+'[1]4_ReX'!V54</f>
        <v>0</v>
      </c>
      <c r="W56" s="13">
        <f>'[1]3_X'!W54+'[1]4_ReX'!W54</f>
        <v>0</v>
      </c>
      <c r="X56" s="13">
        <f>'[1]3_X'!X54+'[1]4_ReX'!X54</f>
        <v>11057</v>
      </c>
    </row>
    <row r="57" spans="1:24" x14ac:dyDescent="0.2">
      <c r="A57" s="7" t="s">
        <v>19</v>
      </c>
      <c r="B57" s="13">
        <f>'[1]3_X'!B55+'[1]4_ReX'!B55</f>
        <v>0</v>
      </c>
      <c r="C57" s="13">
        <f>'[1]3_X'!C55+'[1]4_ReX'!C55</f>
        <v>0</v>
      </c>
      <c r="D57" s="13">
        <f>'[1]3_X'!D55+'[1]4_ReX'!D55</f>
        <v>0</v>
      </c>
      <c r="E57" s="13">
        <f>'[1]3_X'!E55+'[1]4_ReX'!E55</f>
        <v>0</v>
      </c>
      <c r="F57" s="13">
        <f>'[1]3_X'!F55+'[1]4_ReX'!F55</f>
        <v>0</v>
      </c>
      <c r="G57" s="13">
        <f>'[1]3_X'!G55+'[1]4_ReX'!G55</f>
        <v>0</v>
      </c>
      <c r="H57" s="13">
        <f>'[1]3_X'!H55+'[1]4_ReX'!H55</f>
        <v>0</v>
      </c>
      <c r="I57" s="13">
        <f>'[1]3_X'!I55+'[1]4_ReX'!I55</f>
        <v>0</v>
      </c>
      <c r="J57" s="13">
        <f>'[1]3_X'!J55+'[1]4_ReX'!J55</f>
        <v>0</v>
      </c>
      <c r="K57" s="13">
        <f>'[1]3_X'!K55+'[1]4_ReX'!K55</f>
        <v>0</v>
      </c>
      <c r="L57" s="13">
        <f>'[1]3_X'!L55+'[1]4_ReX'!L55</f>
        <v>0</v>
      </c>
      <c r="M57" s="13">
        <f>'[1]3_X'!M55+'[1]4_ReX'!M55</f>
        <v>0</v>
      </c>
      <c r="N57" s="13">
        <f>'[1]3_X'!N55+'[1]4_ReX'!N55</f>
        <v>0</v>
      </c>
      <c r="O57" s="13">
        <f>'[1]3_X'!O55+'[1]4_ReX'!O55</f>
        <v>0</v>
      </c>
      <c r="P57" s="13">
        <f>'[1]3_X'!P55+'[1]4_ReX'!P55</f>
        <v>0</v>
      </c>
      <c r="Q57" s="13">
        <f>'[1]3_X'!Q55+'[1]4_ReX'!Q55</f>
        <v>150</v>
      </c>
      <c r="R57" s="13">
        <f>'[1]3_X'!R55+'[1]4_ReX'!R55</f>
        <v>0</v>
      </c>
      <c r="S57" s="13">
        <f>'[1]3_X'!S55+'[1]4_ReX'!S55</f>
        <v>0</v>
      </c>
      <c r="T57" s="13">
        <f>'[1]3_X'!T55+'[1]4_ReX'!T55</f>
        <v>0</v>
      </c>
      <c r="U57" s="13">
        <f>'[1]3_X'!U55+'[1]4_ReX'!U55</f>
        <v>0</v>
      </c>
      <c r="V57" s="13">
        <f>'[1]3_X'!V55+'[1]4_ReX'!V55</f>
        <v>0</v>
      </c>
      <c r="W57" s="13">
        <f>'[1]3_X'!W55+'[1]4_ReX'!W55</f>
        <v>0</v>
      </c>
      <c r="X57" s="13">
        <f>'[1]3_X'!X55+'[1]4_ReX'!X55</f>
        <v>150</v>
      </c>
    </row>
    <row r="58" spans="1:24" x14ac:dyDescent="0.2">
      <c r="A58" s="7" t="s">
        <v>20</v>
      </c>
      <c r="B58" s="13">
        <f>'[1]3_X'!B56+'[1]4_ReX'!B56</f>
        <v>0</v>
      </c>
      <c r="C58" s="13">
        <f>'[1]3_X'!C56+'[1]4_ReX'!C56</f>
        <v>0</v>
      </c>
      <c r="D58" s="13">
        <f>'[1]3_X'!D56+'[1]4_ReX'!D56</f>
        <v>0</v>
      </c>
      <c r="E58" s="13">
        <f>'[1]3_X'!E56+'[1]4_ReX'!E56</f>
        <v>0</v>
      </c>
      <c r="F58" s="13">
        <f>'[1]3_X'!F56+'[1]4_ReX'!F56</f>
        <v>270.60000000000002</v>
      </c>
      <c r="G58" s="13">
        <f>'[1]3_X'!G56+'[1]4_ReX'!G56</f>
        <v>0</v>
      </c>
      <c r="H58" s="13">
        <f>'[1]3_X'!H56+'[1]4_ReX'!H56</f>
        <v>0</v>
      </c>
      <c r="I58" s="13">
        <f>'[1]3_X'!I56+'[1]4_ReX'!I56</f>
        <v>0</v>
      </c>
      <c r="J58" s="13">
        <f>'[1]3_X'!J56+'[1]4_ReX'!J56</f>
        <v>0</v>
      </c>
      <c r="K58" s="13">
        <f>'[1]3_X'!K56+'[1]4_ReX'!K56</f>
        <v>0</v>
      </c>
      <c r="L58" s="13">
        <f>'[1]3_X'!L56+'[1]4_ReX'!L56</f>
        <v>0</v>
      </c>
      <c r="M58" s="13">
        <f>'[1]3_X'!M56+'[1]4_ReX'!M56</f>
        <v>0</v>
      </c>
      <c r="N58" s="13">
        <f>'[1]3_X'!N56+'[1]4_ReX'!N56</f>
        <v>0</v>
      </c>
      <c r="O58" s="13">
        <f>'[1]3_X'!O56+'[1]4_ReX'!O56</f>
        <v>0</v>
      </c>
      <c r="P58" s="13">
        <f>'[1]3_X'!P56+'[1]4_ReX'!P56</f>
        <v>0</v>
      </c>
      <c r="Q58" s="13">
        <f>'[1]3_X'!Q56+'[1]4_ReX'!Q56</f>
        <v>0</v>
      </c>
      <c r="R58" s="13">
        <f>'[1]3_X'!R56+'[1]4_ReX'!R56</f>
        <v>0</v>
      </c>
      <c r="S58" s="13">
        <f>'[1]3_X'!S56+'[1]4_ReX'!S56</f>
        <v>0</v>
      </c>
      <c r="T58" s="13">
        <f>'[1]3_X'!T56+'[1]4_ReX'!T56</f>
        <v>0</v>
      </c>
      <c r="U58" s="13">
        <f>'[1]3_X'!U56+'[1]4_ReX'!U56</f>
        <v>0</v>
      </c>
      <c r="V58" s="13">
        <f>'[1]3_X'!V56+'[1]4_ReX'!V56</f>
        <v>0</v>
      </c>
      <c r="W58" s="13">
        <f>'[1]3_X'!W56+'[1]4_ReX'!W56</f>
        <v>0</v>
      </c>
      <c r="X58" s="13">
        <f>'[1]3_X'!X56+'[1]4_ReX'!X56</f>
        <v>270.60000000000002</v>
      </c>
    </row>
    <row r="59" spans="1:24" x14ac:dyDescent="0.2">
      <c r="A59" s="7" t="s">
        <v>21</v>
      </c>
      <c r="B59" s="13">
        <f>'[1]3_X'!B57+'[1]4_ReX'!B57</f>
        <v>0</v>
      </c>
      <c r="C59" s="13">
        <f>'[1]3_X'!C57+'[1]4_ReX'!C57</f>
        <v>0</v>
      </c>
      <c r="D59" s="13">
        <f>'[1]3_X'!D57+'[1]4_ReX'!D57</f>
        <v>0</v>
      </c>
      <c r="E59" s="13">
        <f>'[1]3_X'!E57+'[1]4_ReX'!E57</f>
        <v>0</v>
      </c>
      <c r="F59" s="13">
        <f>'[1]3_X'!F57+'[1]4_ReX'!F57</f>
        <v>4094.6400000000003</v>
      </c>
      <c r="G59" s="13">
        <f>'[1]3_X'!G57+'[1]4_ReX'!G57</f>
        <v>0</v>
      </c>
      <c r="H59" s="13">
        <f>'[1]3_X'!H57+'[1]4_ReX'!H57</f>
        <v>0</v>
      </c>
      <c r="I59" s="13">
        <f>'[1]3_X'!I57+'[1]4_ReX'!I57</f>
        <v>0</v>
      </c>
      <c r="J59" s="13">
        <f>'[1]3_X'!J57+'[1]4_ReX'!J57</f>
        <v>0</v>
      </c>
      <c r="K59" s="13">
        <f>'[1]3_X'!K57+'[1]4_ReX'!K57</f>
        <v>0</v>
      </c>
      <c r="L59" s="13">
        <f>'[1]3_X'!L57+'[1]4_ReX'!L57</f>
        <v>0</v>
      </c>
      <c r="M59" s="13">
        <f>'[1]3_X'!M57+'[1]4_ReX'!M57</f>
        <v>0</v>
      </c>
      <c r="N59" s="13">
        <f>'[1]3_X'!N57+'[1]4_ReX'!N57</f>
        <v>0</v>
      </c>
      <c r="O59" s="13">
        <f>'[1]3_X'!O57+'[1]4_ReX'!O57</f>
        <v>0</v>
      </c>
      <c r="P59" s="13">
        <f>'[1]3_X'!P57+'[1]4_ReX'!P57</f>
        <v>0</v>
      </c>
      <c r="Q59" s="13">
        <f>'[1]3_X'!Q57+'[1]4_ReX'!Q57</f>
        <v>0</v>
      </c>
      <c r="R59" s="13">
        <f>'[1]3_X'!R57+'[1]4_ReX'!R57</f>
        <v>0</v>
      </c>
      <c r="S59" s="13">
        <f>'[1]3_X'!S57+'[1]4_ReX'!S57</f>
        <v>0</v>
      </c>
      <c r="T59" s="13">
        <f>'[1]3_X'!T57+'[1]4_ReX'!T57</f>
        <v>0</v>
      </c>
      <c r="U59" s="13">
        <f>'[1]3_X'!U57+'[1]4_ReX'!U57</f>
        <v>0</v>
      </c>
      <c r="V59" s="13">
        <f>'[1]3_X'!V57+'[1]4_ReX'!V57</f>
        <v>0</v>
      </c>
      <c r="W59" s="13">
        <f>'[1]3_X'!W57+'[1]4_ReX'!W57</f>
        <v>0</v>
      </c>
      <c r="X59" s="13">
        <f>'[1]3_X'!X57+'[1]4_ReX'!X57</f>
        <v>4094.6400000000003</v>
      </c>
    </row>
    <row r="60" spans="1:24" x14ac:dyDescent="0.2">
      <c r="A60" s="14" t="s">
        <v>23</v>
      </c>
      <c r="B60" s="13">
        <f>'[1]3_X'!B58+'[1]4_ReX'!B58</f>
        <v>0</v>
      </c>
      <c r="C60" s="13">
        <f>'[1]3_X'!C58+'[1]4_ReX'!C58</f>
        <v>0</v>
      </c>
      <c r="D60" s="13">
        <f>'[1]3_X'!D58+'[1]4_ReX'!D58</f>
        <v>0</v>
      </c>
      <c r="E60" s="13">
        <f>'[1]3_X'!E58+'[1]4_ReX'!E58</f>
        <v>0</v>
      </c>
      <c r="F60" s="51">
        <f>'[1]4_ReX'!F58+'[1]3_X'!F58</f>
        <v>5986.2</v>
      </c>
      <c r="G60" s="13">
        <f>'[1]3_X'!G58+'[1]4_ReX'!G58</f>
        <v>0</v>
      </c>
      <c r="H60" s="13">
        <f>'[1]3_X'!H58+'[1]4_ReX'!H58</f>
        <v>0</v>
      </c>
      <c r="I60" s="13">
        <f>'[1]3_X'!I58+'[1]4_ReX'!I58</f>
        <v>0</v>
      </c>
      <c r="J60" s="13">
        <f>'[1]3_X'!J58+'[1]4_ReX'!J58</f>
        <v>0</v>
      </c>
      <c r="K60" s="13">
        <f>'[1]3_X'!K58+'[1]4_ReX'!K58</f>
        <v>0</v>
      </c>
      <c r="L60" s="13">
        <f>'[1]3_X'!L58+'[1]4_ReX'!L58</f>
        <v>0</v>
      </c>
      <c r="M60" s="13">
        <f>'[1]3_X'!M58+'[1]4_ReX'!M58</f>
        <v>0</v>
      </c>
      <c r="N60" s="13">
        <f>'[1]3_X'!N58+'[1]4_ReX'!N58</f>
        <v>0</v>
      </c>
      <c r="O60" s="13">
        <f>'[1]3_X'!O58+'[1]4_ReX'!O58</f>
        <v>0</v>
      </c>
      <c r="P60" s="13">
        <f>'[1]3_X'!P58+'[1]4_ReX'!P58</f>
        <v>0</v>
      </c>
      <c r="Q60" s="51">
        <f>'[1]4_ReX'!Q58+'[1]3_X'!Q58</f>
        <v>400</v>
      </c>
      <c r="R60" s="13">
        <f>'[1]3_X'!R58+'[1]4_ReX'!R58</f>
        <v>0</v>
      </c>
      <c r="S60" s="13">
        <f>'[1]3_X'!S58+'[1]4_ReX'!S58</f>
        <v>0</v>
      </c>
      <c r="T60" s="13">
        <f>'[1]3_X'!T58+'[1]4_ReX'!T58</f>
        <v>0</v>
      </c>
      <c r="U60" s="13">
        <f>'[1]3_X'!U58+'[1]4_ReX'!U58</f>
        <v>0</v>
      </c>
      <c r="V60" s="13">
        <f>'[1]3_X'!V58+'[1]4_ReX'!V58</f>
        <v>0</v>
      </c>
      <c r="W60" s="51">
        <f>'[1]4_ReX'!W58+'[1]3_X'!W58</f>
        <v>200</v>
      </c>
      <c r="X60" s="13">
        <f>'[1]3_X'!X58+'[1]4_ReX'!X58</f>
        <v>6586.2</v>
      </c>
    </row>
    <row r="61" spans="1:24" x14ac:dyDescent="0.2">
      <c r="A61" s="14" t="s">
        <v>24</v>
      </c>
      <c r="B61" s="13">
        <f>'[1]3_X'!B59+'[1]4_ReX'!B59</f>
        <v>0</v>
      </c>
      <c r="C61" s="13">
        <f>'[1]3_X'!C59+'[1]4_ReX'!C59</f>
        <v>0</v>
      </c>
      <c r="D61" s="13">
        <f>'[1]3_X'!D59+'[1]4_ReX'!D59</f>
        <v>0</v>
      </c>
      <c r="E61" s="13">
        <f>'[1]3_X'!E59+'[1]4_ReX'!E59</f>
        <v>0</v>
      </c>
      <c r="F61" s="13">
        <f>'[1]3_X'!F59+'[1]4_ReX'!F59</f>
        <v>0</v>
      </c>
      <c r="G61" s="13">
        <f>'[1]3_X'!G59+'[1]4_ReX'!G59</f>
        <v>0</v>
      </c>
      <c r="H61" s="13">
        <f>'[1]3_X'!H59+'[1]4_ReX'!H59</f>
        <v>0</v>
      </c>
      <c r="I61" s="13">
        <f>'[1]3_X'!I59+'[1]4_ReX'!I59</f>
        <v>0</v>
      </c>
      <c r="J61" s="13">
        <f>'[1]3_X'!J59+'[1]4_ReX'!J59</f>
        <v>0</v>
      </c>
      <c r="K61" s="13">
        <f>'[1]3_X'!K59+'[1]4_ReX'!K59</f>
        <v>0</v>
      </c>
      <c r="L61" s="13">
        <f>'[1]3_X'!L59+'[1]4_ReX'!L59</f>
        <v>0</v>
      </c>
      <c r="M61" s="13">
        <f>'[1]3_X'!M59+'[1]4_ReX'!M59</f>
        <v>0</v>
      </c>
      <c r="N61" s="13">
        <f>'[1]3_X'!N59+'[1]4_ReX'!N59</f>
        <v>0</v>
      </c>
      <c r="O61" s="13">
        <f>'[1]3_X'!O59+'[1]4_ReX'!O59</f>
        <v>0</v>
      </c>
      <c r="P61" s="13">
        <f>'[1]3_X'!P59+'[1]4_ReX'!P59</f>
        <v>0</v>
      </c>
      <c r="Q61" s="13">
        <f>'[1]3_X'!Q59+'[1]4_ReX'!Q59</f>
        <v>0</v>
      </c>
      <c r="R61" s="13">
        <f>'[1]3_X'!R59+'[1]4_ReX'!R59</f>
        <v>0</v>
      </c>
      <c r="S61" s="13">
        <f>'[1]3_X'!S59+'[1]4_ReX'!S59</f>
        <v>0</v>
      </c>
      <c r="T61" s="13">
        <f>'[1]3_X'!T59+'[1]4_ReX'!T59</f>
        <v>0</v>
      </c>
      <c r="U61" s="13">
        <f>'[1]3_X'!U59+'[1]4_ReX'!U59</f>
        <v>0</v>
      </c>
      <c r="V61" s="13">
        <f>'[1]3_X'!V59+'[1]4_ReX'!V59</f>
        <v>0</v>
      </c>
      <c r="W61" s="13">
        <f>'[1]3_X'!W59+'[1]4_ReX'!W59</f>
        <v>0</v>
      </c>
      <c r="X61" s="13">
        <f>'[1]3_X'!X59+'[1]4_ReX'!X59</f>
        <v>0</v>
      </c>
    </row>
    <row r="62" spans="1:24" x14ac:dyDescent="0.2">
      <c r="A62" s="14" t="s">
        <v>25</v>
      </c>
      <c r="B62" s="13">
        <f>'[1]3_X'!B60+'[1]4_ReX'!B60</f>
        <v>0</v>
      </c>
      <c r="C62" s="13">
        <f>'[1]3_X'!C60+'[1]4_ReX'!C60</f>
        <v>0</v>
      </c>
      <c r="D62" s="13">
        <f>'[1]3_X'!D60+'[1]4_ReX'!D60</f>
        <v>0</v>
      </c>
      <c r="E62" s="13">
        <f>'[1]3_X'!E60+'[1]4_ReX'!E60</f>
        <v>0</v>
      </c>
      <c r="F62" s="51">
        <f>'[1]4_ReX'!F60+'[1]3_X'!F60</f>
        <v>1618.32</v>
      </c>
      <c r="G62" s="13">
        <f>'[1]3_X'!G60+'[1]4_ReX'!G60</f>
        <v>0</v>
      </c>
      <c r="H62" s="13">
        <f>'[1]3_X'!H60+'[1]4_ReX'!H60</f>
        <v>0</v>
      </c>
      <c r="I62" s="13">
        <f>'[1]3_X'!I60+'[1]4_ReX'!I60</f>
        <v>0</v>
      </c>
      <c r="J62" s="13">
        <f>'[1]3_X'!J60+'[1]4_ReX'!J60</f>
        <v>0</v>
      </c>
      <c r="K62" s="13">
        <f>'[1]3_X'!K60+'[1]4_ReX'!K60</f>
        <v>0</v>
      </c>
      <c r="L62" s="13">
        <f>'[1]3_X'!L60+'[1]4_ReX'!L60</f>
        <v>0</v>
      </c>
      <c r="M62" s="13">
        <f>'[1]3_X'!M60+'[1]4_ReX'!M60</f>
        <v>0</v>
      </c>
      <c r="N62" s="13">
        <f>'[1]3_X'!N60+'[1]4_ReX'!N60</f>
        <v>0</v>
      </c>
      <c r="O62" s="13">
        <f>'[1]3_X'!O60+'[1]4_ReX'!O60</f>
        <v>0</v>
      </c>
      <c r="P62" s="51">
        <f>'[1]4_ReX'!P60+'[1]3_X'!P60</f>
        <v>1305</v>
      </c>
      <c r="Q62" s="51">
        <f>'[1]4_ReX'!Q60+'[1]3_X'!Q60</f>
        <v>200</v>
      </c>
      <c r="R62" s="13">
        <f>'[1]3_X'!R60+'[1]4_ReX'!R60</f>
        <v>0</v>
      </c>
      <c r="S62" s="13">
        <f>'[1]3_X'!S60+'[1]4_ReX'!S60</f>
        <v>0</v>
      </c>
      <c r="T62" s="13">
        <f>'[1]3_X'!T60+'[1]4_ReX'!T60</f>
        <v>0</v>
      </c>
      <c r="U62" s="13">
        <f>'[1]3_X'!U60+'[1]4_ReX'!U60</f>
        <v>0</v>
      </c>
      <c r="V62" s="13">
        <f>'[1]3_X'!V60+'[1]4_ReX'!V60</f>
        <v>0</v>
      </c>
      <c r="W62" s="51">
        <f>'[1]4_ReX'!W60+'[1]3_X'!W60</f>
        <v>450</v>
      </c>
      <c r="X62" s="13">
        <f>'[1]3_X'!X60+'[1]4_ReX'!X60</f>
        <v>3573.3199999999997</v>
      </c>
    </row>
    <row r="63" spans="1:24" x14ac:dyDescent="0.2">
      <c r="A63" s="50">
        <v>2021</v>
      </c>
      <c r="B63" s="13"/>
      <c r="C63" s="13"/>
      <c r="D63" s="13"/>
      <c r="E63" s="13"/>
      <c r="F63" s="51"/>
      <c r="G63" s="13"/>
      <c r="H63" s="13"/>
      <c r="I63" s="13"/>
      <c r="J63" s="13"/>
      <c r="K63" s="13"/>
      <c r="L63" s="13"/>
      <c r="M63" s="13"/>
      <c r="N63" s="13"/>
      <c r="O63" s="13"/>
      <c r="P63" s="51"/>
      <c r="Q63" s="51"/>
      <c r="R63" s="13"/>
      <c r="S63" s="13"/>
      <c r="T63" s="13"/>
      <c r="U63" s="13"/>
      <c r="V63" s="13"/>
      <c r="W63" s="51"/>
      <c r="X63" s="13"/>
    </row>
    <row r="64" spans="1:24" x14ac:dyDescent="0.2">
      <c r="A64" s="14" t="s">
        <v>13</v>
      </c>
      <c r="B64" s="13">
        <f>'3_X'!B63+'4_ReX'!B63</f>
        <v>0</v>
      </c>
      <c r="C64" s="13">
        <f>'3_X'!C63+'4_ReX'!C63</f>
        <v>0</v>
      </c>
      <c r="D64" s="13">
        <f>'3_X'!D63+'4_ReX'!D63</f>
        <v>0</v>
      </c>
      <c r="E64" s="13">
        <f>'3_X'!E63+'4_ReX'!E63</f>
        <v>0</v>
      </c>
      <c r="F64" s="13">
        <f>'3_X'!F63+'4_ReX'!F63</f>
        <v>2654.52</v>
      </c>
      <c r="G64" s="13">
        <f>'3_X'!G63+'4_ReX'!G63</f>
        <v>0</v>
      </c>
      <c r="H64" s="13">
        <f>'3_X'!H63+'4_ReX'!H63</f>
        <v>0</v>
      </c>
      <c r="I64" s="13">
        <f>'3_X'!I63+'4_ReX'!I63</f>
        <v>0</v>
      </c>
      <c r="J64" s="13">
        <f>'3_X'!J63+'4_ReX'!J63</f>
        <v>0</v>
      </c>
      <c r="K64" s="13">
        <f>'3_X'!K63+'4_ReX'!K63</f>
        <v>0</v>
      </c>
      <c r="L64" s="13">
        <f>'3_X'!L63+'4_ReX'!L63</f>
        <v>0</v>
      </c>
      <c r="M64" s="13">
        <f>'3_X'!M63+'4_ReX'!M63</f>
        <v>0</v>
      </c>
      <c r="N64" s="13">
        <f>'3_X'!N63+'4_ReX'!N63</f>
        <v>0</v>
      </c>
      <c r="O64" s="13">
        <f>'3_X'!O63+'4_ReX'!O63</f>
        <v>0</v>
      </c>
      <c r="P64" s="13">
        <f>'3_X'!P63+'4_ReX'!P63</f>
        <v>530</v>
      </c>
      <c r="Q64" s="13">
        <f>'3_X'!Q63+'4_ReX'!Q63</f>
        <v>2000</v>
      </c>
      <c r="R64" s="13">
        <f>'3_X'!R63+'4_ReX'!R63</f>
        <v>0</v>
      </c>
      <c r="S64" s="13">
        <f>'3_X'!S63+'4_ReX'!S63</f>
        <v>0</v>
      </c>
      <c r="T64" s="13">
        <f>'3_X'!T63+'4_ReX'!T63</f>
        <v>0</v>
      </c>
      <c r="U64" s="13">
        <f>'3_X'!U63+'4_ReX'!U63</f>
        <v>0</v>
      </c>
      <c r="V64" s="13">
        <f>'3_X'!V63+'4_ReX'!V63</f>
        <v>0</v>
      </c>
      <c r="W64" s="13">
        <f>'3_X'!W63+'4_ReX'!W63</f>
        <v>0</v>
      </c>
      <c r="X64" s="13">
        <f>'3_X'!X63+'4_ReX'!X63</f>
        <v>5184.5200000000004</v>
      </c>
    </row>
    <row r="65" spans="1:24" x14ac:dyDescent="0.2">
      <c r="A65" s="14" t="s">
        <v>14</v>
      </c>
      <c r="B65" s="13">
        <f>'3_X'!B64+'4_ReX'!B64</f>
        <v>0</v>
      </c>
      <c r="C65" s="13">
        <f>'3_X'!C64+'4_ReX'!C64</f>
        <v>0</v>
      </c>
      <c r="D65" s="13">
        <f>'3_X'!D64+'4_ReX'!D64</f>
        <v>0</v>
      </c>
      <c r="E65" s="13">
        <f>'3_X'!E64+'4_ReX'!E64</f>
        <v>0</v>
      </c>
      <c r="F65" s="13">
        <f>'3_X'!F64+'4_ReX'!F64</f>
        <v>1320</v>
      </c>
      <c r="G65" s="13">
        <f>'3_X'!G64+'4_ReX'!G64</f>
        <v>0</v>
      </c>
      <c r="H65" s="13">
        <f>'3_X'!H64+'4_ReX'!H64</f>
        <v>0</v>
      </c>
      <c r="I65" s="13">
        <f>'3_X'!I64+'4_ReX'!I64</f>
        <v>0</v>
      </c>
      <c r="J65" s="13">
        <f>'3_X'!J64+'4_ReX'!J64</f>
        <v>0</v>
      </c>
      <c r="K65" s="13">
        <f>'3_X'!K64+'4_ReX'!K64</f>
        <v>0</v>
      </c>
      <c r="L65" s="13">
        <f>'3_X'!L64+'4_ReX'!L64</f>
        <v>0</v>
      </c>
      <c r="M65" s="13">
        <f>'3_X'!M64+'4_ReX'!M64</f>
        <v>0</v>
      </c>
      <c r="N65" s="13">
        <f>'3_X'!N64+'4_ReX'!N64</f>
        <v>0</v>
      </c>
      <c r="O65" s="13">
        <f>'3_X'!O64+'4_ReX'!O64</f>
        <v>0</v>
      </c>
      <c r="P65" s="13">
        <f>'3_X'!P64+'4_ReX'!P64</f>
        <v>0</v>
      </c>
      <c r="Q65" s="13">
        <f>'3_X'!Q64+'4_ReX'!Q64</f>
        <v>0</v>
      </c>
      <c r="R65" s="13">
        <f>'3_X'!R64+'4_ReX'!R64</f>
        <v>0</v>
      </c>
      <c r="S65" s="13">
        <f>'3_X'!S64+'4_ReX'!S64</f>
        <v>0</v>
      </c>
      <c r="T65" s="13">
        <f>'3_X'!T64+'4_ReX'!T64</f>
        <v>0</v>
      </c>
      <c r="U65" s="13">
        <f>'3_X'!U64+'4_ReX'!U64</f>
        <v>0</v>
      </c>
      <c r="V65" s="13">
        <f>'3_X'!V64+'4_ReX'!V64</f>
        <v>0</v>
      </c>
      <c r="W65" s="13">
        <f>'3_X'!W64+'4_ReX'!W64</f>
        <v>550</v>
      </c>
      <c r="X65" s="13">
        <f>'3_X'!X64+'4_ReX'!X64</f>
        <v>1870</v>
      </c>
    </row>
    <row r="66" spans="1:24" x14ac:dyDescent="0.2">
      <c r="A66" s="14" t="s">
        <v>15</v>
      </c>
      <c r="B66" s="13">
        <f>'3_X'!B65+'4_ReX'!B65</f>
        <v>0</v>
      </c>
      <c r="C66" s="13">
        <f>'3_X'!C65+'4_ReX'!C65</f>
        <v>0</v>
      </c>
      <c r="D66" s="13">
        <f>'3_X'!D65+'4_ReX'!D65</f>
        <v>0</v>
      </c>
      <c r="E66" s="13">
        <f>'3_X'!E65+'4_ReX'!E65</f>
        <v>0</v>
      </c>
      <c r="F66" s="13">
        <f>'3_X'!F65+'4_ReX'!F65</f>
        <v>2308.6800000000003</v>
      </c>
      <c r="G66" s="13">
        <f>'3_X'!G65+'4_ReX'!G65</f>
        <v>0</v>
      </c>
      <c r="H66" s="13">
        <f>'3_X'!H65+'4_ReX'!H65</f>
        <v>0</v>
      </c>
      <c r="I66" s="13">
        <f>'3_X'!I65+'4_ReX'!I65</f>
        <v>0</v>
      </c>
      <c r="J66" s="13">
        <f>'3_X'!J65+'4_ReX'!J65</f>
        <v>0</v>
      </c>
      <c r="K66" s="13">
        <f>'3_X'!K65+'4_ReX'!K65</f>
        <v>0</v>
      </c>
      <c r="L66" s="13">
        <f>'3_X'!L65+'4_ReX'!L65</f>
        <v>0</v>
      </c>
      <c r="M66" s="13">
        <f>'3_X'!M65+'4_ReX'!M65</f>
        <v>0</v>
      </c>
      <c r="N66" s="13">
        <f>'3_X'!N65+'4_ReX'!N65</f>
        <v>0</v>
      </c>
      <c r="O66" s="13">
        <f>'3_X'!O65+'4_ReX'!O65</f>
        <v>0</v>
      </c>
      <c r="P66" s="13">
        <f>'3_X'!P65+'4_ReX'!P65</f>
        <v>0</v>
      </c>
      <c r="Q66" s="13">
        <f>'3_X'!Q65+'4_ReX'!Q65</f>
        <v>0</v>
      </c>
      <c r="R66" s="13">
        <f>'3_X'!R65+'4_ReX'!R65</f>
        <v>0</v>
      </c>
      <c r="S66" s="13">
        <f>'3_X'!S65+'4_ReX'!S65</f>
        <v>0</v>
      </c>
      <c r="T66" s="13">
        <f>'3_X'!T65+'4_ReX'!T65</f>
        <v>0</v>
      </c>
      <c r="U66" s="13">
        <f>'3_X'!U65+'4_ReX'!U65</f>
        <v>0</v>
      </c>
      <c r="V66" s="13">
        <f>'3_X'!V65+'4_ReX'!V65</f>
        <v>0</v>
      </c>
      <c r="W66" s="13">
        <f>'3_X'!W65+'4_ReX'!W65</f>
        <v>0</v>
      </c>
      <c r="X66" s="13">
        <f>'3_X'!X65+'4_ReX'!X65</f>
        <v>2308.6800000000003</v>
      </c>
    </row>
    <row r="67" spans="1:24" x14ac:dyDescent="0.2">
      <c r="A67" s="14" t="s">
        <v>16</v>
      </c>
      <c r="B67" s="13">
        <f>'3_X'!B66+'4_ReX'!B66</f>
        <v>0</v>
      </c>
      <c r="C67" s="13">
        <f>'3_X'!C66+'4_ReX'!C66</f>
        <v>0</v>
      </c>
      <c r="D67" s="13">
        <f>'3_X'!D66+'4_ReX'!D66</f>
        <v>0</v>
      </c>
      <c r="E67" s="13">
        <f>'3_X'!E66+'4_ReX'!E66</f>
        <v>0</v>
      </c>
      <c r="F67" s="13">
        <f>'3_X'!F66+'4_ReX'!F66</f>
        <v>1094.28</v>
      </c>
      <c r="G67" s="13">
        <f>'3_X'!G66+'4_ReX'!G66</f>
        <v>0</v>
      </c>
      <c r="H67" s="13">
        <f>'3_X'!H66+'4_ReX'!H66</f>
        <v>0</v>
      </c>
      <c r="I67" s="13">
        <f>'3_X'!I66+'4_ReX'!I66</f>
        <v>0</v>
      </c>
      <c r="J67" s="13">
        <f>'3_X'!J66+'4_ReX'!J66</f>
        <v>0</v>
      </c>
      <c r="K67" s="13">
        <f>'3_X'!K66+'4_ReX'!K66</f>
        <v>0</v>
      </c>
      <c r="L67" s="13">
        <f>'3_X'!L66+'4_ReX'!L66</f>
        <v>0</v>
      </c>
      <c r="M67" s="13">
        <f>'3_X'!M66+'4_ReX'!M66</f>
        <v>0</v>
      </c>
      <c r="N67" s="13">
        <f>'3_X'!N66+'4_ReX'!N66</f>
        <v>0</v>
      </c>
      <c r="O67" s="13">
        <f>'3_X'!O66+'4_ReX'!O66</f>
        <v>0</v>
      </c>
      <c r="P67" s="13">
        <f>'3_X'!P66+'4_ReX'!P66</f>
        <v>0</v>
      </c>
      <c r="Q67" s="13">
        <f>'3_X'!Q66+'4_ReX'!Q66</f>
        <v>0</v>
      </c>
      <c r="R67" s="13">
        <f>'3_X'!R66+'4_ReX'!R66</f>
        <v>0</v>
      </c>
      <c r="S67" s="13">
        <f>'3_X'!S66+'4_ReX'!S66</f>
        <v>0</v>
      </c>
      <c r="T67" s="13">
        <f>'3_X'!T66+'4_ReX'!T66</f>
        <v>0</v>
      </c>
      <c r="U67" s="13">
        <f>'3_X'!U66+'4_ReX'!U66</f>
        <v>0</v>
      </c>
      <c r="V67" s="13">
        <f>'3_X'!V66+'4_ReX'!V66</f>
        <v>0</v>
      </c>
      <c r="W67" s="13">
        <f>'3_X'!W66+'4_ReX'!W66</f>
        <v>0</v>
      </c>
      <c r="X67" s="13">
        <f>'3_X'!X66+'4_ReX'!X66</f>
        <v>1094.28</v>
      </c>
    </row>
    <row r="68" spans="1:24" x14ac:dyDescent="0.2">
      <c r="A68" s="14" t="s">
        <v>17</v>
      </c>
      <c r="B68" s="13">
        <f>'3_X'!B67+'4_ReX'!B67</f>
        <v>0</v>
      </c>
      <c r="C68" s="13">
        <f>'3_X'!C67+'4_ReX'!C67</f>
        <v>0</v>
      </c>
      <c r="D68" s="13">
        <f>'3_X'!D67+'4_ReX'!D67</f>
        <v>0</v>
      </c>
      <c r="E68" s="13">
        <f>'3_X'!E67+'4_ReX'!E67</f>
        <v>0</v>
      </c>
      <c r="F68" s="13">
        <f>'3_X'!F67+'4_ReX'!F67</f>
        <v>0</v>
      </c>
      <c r="G68" s="13">
        <f>'3_X'!G67+'4_ReX'!G67</f>
        <v>0</v>
      </c>
      <c r="H68" s="13">
        <f>'3_X'!H67+'4_ReX'!H67</f>
        <v>0</v>
      </c>
      <c r="I68" s="13">
        <f>'3_X'!I67+'4_ReX'!I67</f>
        <v>0</v>
      </c>
      <c r="J68" s="13">
        <f>'3_X'!J67+'4_ReX'!J67</f>
        <v>0</v>
      </c>
      <c r="K68" s="13">
        <f>'3_X'!K67+'4_ReX'!K67</f>
        <v>0</v>
      </c>
      <c r="L68" s="13">
        <f>'3_X'!L67+'4_ReX'!L67</f>
        <v>0</v>
      </c>
      <c r="M68" s="13">
        <f>'3_X'!M67+'4_ReX'!M67</f>
        <v>0</v>
      </c>
      <c r="N68" s="13">
        <f>'3_X'!N67+'4_ReX'!N67</f>
        <v>0</v>
      </c>
      <c r="O68" s="13">
        <f>'3_X'!O67+'4_ReX'!O67</f>
        <v>0</v>
      </c>
      <c r="P68" s="13">
        <f>'3_X'!P67+'4_ReX'!P67</f>
        <v>0</v>
      </c>
      <c r="Q68" s="13">
        <f>'3_X'!Q67+'4_ReX'!Q67</f>
        <v>0</v>
      </c>
      <c r="R68" s="13">
        <f>'3_X'!R67+'4_ReX'!R67</f>
        <v>0</v>
      </c>
      <c r="S68" s="13">
        <f>'3_X'!S67+'4_ReX'!S67</f>
        <v>0</v>
      </c>
      <c r="T68" s="13">
        <f>'3_X'!T67+'4_ReX'!T67</f>
        <v>0</v>
      </c>
      <c r="U68" s="13">
        <f>'3_X'!U67+'4_ReX'!U67</f>
        <v>0</v>
      </c>
      <c r="V68" s="13">
        <f>'3_X'!V67+'4_ReX'!V67</f>
        <v>0</v>
      </c>
      <c r="W68" s="13">
        <f>'3_X'!W67+'4_ReX'!W67</f>
        <v>0</v>
      </c>
      <c r="X68" s="13">
        <f>'3_X'!X67+'4_ReX'!X67</f>
        <v>0</v>
      </c>
    </row>
    <row r="69" spans="1:24" x14ac:dyDescent="0.2">
      <c r="A69" s="14" t="s">
        <v>18</v>
      </c>
      <c r="B69" s="13">
        <f>'3_X'!B68+'4_ReX'!B68</f>
        <v>0</v>
      </c>
      <c r="C69" s="13">
        <f>'3_X'!C68+'4_ReX'!C68</f>
        <v>0</v>
      </c>
      <c r="D69" s="13">
        <f>'3_X'!D68+'4_ReX'!D68</f>
        <v>0</v>
      </c>
      <c r="E69" s="13">
        <f>'3_X'!E68+'4_ReX'!E68</f>
        <v>0</v>
      </c>
      <c r="F69" s="13">
        <f>'3_X'!F68+'4_ReX'!F68</f>
        <v>1940.4</v>
      </c>
      <c r="G69" s="13">
        <f>'3_X'!G68+'4_ReX'!G68</f>
        <v>0</v>
      </c>
      <c r="H69" s="13">
        <f>'3_X'!H68+'4_ReX'!H68</f>
        <v>0</v>
      </c>
      <c r="I69" s="13">
        <f>'3_X'!I68+'4_ReX'!I68</f>
        <v>0</v>
      </c>
      <c r="J69" s="13">
        <f>'3_X'!J68+'4_ReX'!J68</f>
        <v>0</v>
      </c>
      <c r="K69" s="13">
        <f>'3_X'!K68+'4_ReX'!K68</f>
        <v>0</v>
      </c>
      <c r="L69" s="13">
        <f>'3_X'!L68+'4_ReX'!L68</f>
        <v>0</v>
      </c>
      <c r="M69" s="13">
        <f>'3_X'!M68+'4_ReX'!M68</f>
        <v>0</v>
      </c>
      <c r="N69" s="13">
        <f>'3_X'!N68+'4_ReX'!N68</f>
        <v>0</v>
      </c>
      <c r="O69" s="13">
        <f>'3_X'!O68+'4_ReX'!O68</f>
        <v>0</v>
      </c>
      <c r="P69" s="13">
        <f>'3_X'!P68+'4_ReX'!P68</f>
        <v>0</v>
      </c>
      <c r="Q69" s="13">
        <f>'3_X'!Q68+'4_ReX'!Q68</f>
        <v>0</v>
      </c>
      <c r="R69" s="13">
        <f>'3_X'!R68+'4_ReX'!R68</f>
        <v>0</v>
      </c>
      <c r="S69" s="13">
        <f>'3_X'!S68+'4_ReX'!S68</f>
        <v>0</v>
      </c>
      <c r="T69" s="13">
        <f>'3_X'!T68+'4_ReX'!T68</f>
        <v>0</v>
      </c>
      <c r="U69" s="13">
        <f>'3_X'!U68+'4_ReX'!U68</f>
        <v>0</v>
      </c>
      <c r="V69" s="13">
        <f>'3_X'!V68+'4_ReX'!V68</f>
        <v>0</v>
      </c>
      <c r="W69" s="13">
        <f>'3_X'!W68+'4_ReX'!W68</f>
        <v>0</v>
      </c>
      <c r="X69" s="13">
        <f>'3_X'!X68+'4_ReX'!X68</f>
        <v>1940.4</v>
      </c>
    </row>
    <row r="70" spans="1:24" x14ac:dyDescent="0.2">
      <c r="A70" s="14" t="s">
        <v>19</v>
      </c>
      <c r="B70" s="13">
        <f>'3_X'!B69+'4_ReX'!B69</f>
        <v>0</v>
      </c>
      <c r="C70" s="13">
        <f>'3_X'!C69+'4_ReX'!C69</f>
        <v>0</v>
      </c>
      <c r="D70" s="13">
        <f>'3_X'!D69+'4_ReX'!D69</f>
        <v>0</v>
      </c>
      <c r="E70" s="13">
        <f>'3_X'!E69+'4_ReX'!E69</f>
        <v>0</v>
      </c>
      <c r="F70" s="13">
        <f>'3_X'!F69+'4_ReX'!F69</f>
        <v>1584</v>
      </c>
      <c r="G70" s="13">
        <f>'3_X'!G69+'4_ReX'!G69</f>
        <v>0</v>
      </c>
      <c r="H70" s="13">
        <f>'3_X'!H69+'4_ReX'!H69</f>
        <v>0</v>
      </c>
      <c r="I70" s="13">
        <f>'3_X'!I69+'4_ReX'!I69</f>
        <v>0</v>
      </c>
      <c r="J70" s="13">
        <f>'3_X'!J69+'4_ReX'!J69</f>
        <v>0</v>
      </c>
      <c r="K70" s="13">
        <f>'3_X'!K69+'4_ReX'!K69</f>
        <v>0</v>
      </c>
      <c r="L70" s="13">
        <f>'3_X'!L69+'4_ReX'!L69</f>
        <v>0</v>
      </c>
      <c r="M70" s="13">
        <f>'3_X'!M69+'4_ReX'!M69</f>
        <v>0</v>
      </c>
      <c r="N70" s="13">
        <f>'3_X'!N69+'4_ReX'!N69</f>
        <v>0</v>
      </c>
      <c r="O70" s="13">
        <f>'3_X'!O69+'4_ReX'!O69</f>
        <v>0</v>
      </c>
      <c r="P70" s="13">
        <f>'3_X'!P69+'4_ReX'!P69</f>
        <v>0</v>
      </c>
      <c r="Q70" s="13">
        <f>'3_X'!Q69+'4_ReX'!Q69</f>
        <v>0</v>
      </c>
      <c r="R70" s="13">
        <f>'3_X'!R69+'4_ReX'!R69</f>
        <v>0</v>
      </c>
      <c r="S70" s="13">
        <f>'3_X'!S69+'4_ReX'!S69</f>
        <v>0</v>
      </c>
      <c r="T70" s="13">
        <f>'3_X'!T69+'4_ReX'!T69</f>
        <v>0</v>
      </c>
      <c r="U70" s="13">
        <f>'3_X'!U69+'4_ReX'!U69</f>
        <v>0</v>
      </c>
      <c r="V70" s="13">
        <f>'3_X'!V69+'4_ReX'!V69</f>
        <v>0</v>
      </c>
      <c r="W70" s="13">
        <f>'3_X'!W69+'4_ReX'!W69</f>
        <v>0</v>
      </c>
      <c r="X70" s="13">
        <f>'3_X'!X69+'4_ReX'!X69</f>
        <v>1584</v>
      </c>
    </row>
    <row r="71" spans="1:24" x14ac:dyDescent="0.2">
      <c r="A71" s="14" t="s">
        <v>20</v>
      </c>
      <c r="B71" s="13">
        <f>'3_X'!B70+'4_ReX'!B70</f>
        <v>0</v>
      </c>
      <c r="C71" s="13">
        <f>'3_X'!C70+'4_ReX'!C70</f>
        <v>0</v>
      </c>
      <c r="D71" s="13">
        <f>'3_X'!D70+'4_ReX'!D70</f>
        <v>0</v>
      </c>
      <c r="E71" s="13">
        <f>'3_X'!E70+'4_ReX'!E70</f>
        <v>0</v>
      </c>
      <c r="F71" s="13">
        <f>'3_X'!F70+'4_ReX'!F70</f>
        <v>0</v>
      </c>
      <c r="G71" s="13">
        <f>'3_X'!G70+'4_ReX'!G70</f>
        <v>0</v>
      </c>
      <c r="H71" s="13">
        <f>'3_X'!H70+'4_ReX'!H70</f>
        <v>0</v>
      </c>
      <c r="I71" s="13">
        <f>'3_X'!I70+'4_ReX'!I70</f>
        <v>0</v>
      </c>
      <c r="J71" s="13">
        <f>'3_X'!J70+'4_ReX'!J70</f>
        <v>0</v>
      </c>
      <c r="K71" s="13">
        <f>'3_X'!K70+'4_ReX'!K70</f>
        <v>0</v>
      </c>
      <c r="L71" s="13">
        <f>'3_X'!L70+'4_ReX'!L70</f>
        <v>0</v>
      </c>
      <c r="M71" s="13">
        <f>'3_X'!M70+'4_ReX'!M70</f>
        <v>0</v>
      </c>
      <c r="N71" s="13">
        <f>'3_X'!N70+'4_ReX'!N70</f>
        <v>0</v>
      </c>
      <c r="O71" s="13">
        <f>'3_X'!O70+'4_ReX'!O70</f>
        <v>0</v>
      </c>
      <c r="P71" s="13">
        <f>'3_X'!P70+'4_ReX'!P70</f>
        <v>0</v>
      </c>
      <c r="Q71" s="13">
        <f>'3_X'!Q70+'4_ReX'!Q70</f>
        <v>0</v>
      </c>
      <c r="R71" s="13">
        <f>'3_X'!R70+'4_ReX'!R70</f>
        <v>0</v>
      </c>
      <c r="S71" s="13">
        <f>'3_X'!S70+'4_ReX'!S70</f>
        <v>0</v>
      </c>
      <c r="T71" s="13">
        <f>'3_X'!T70+'4_ReX'!T70</f>
        <v>0</v>
      </c>
      <c r="U71" s="13">
        <f>'3_X'!U70+'4_ReX'!U70</f>
        <v>45000</v>
      </c>
      <c r="V71" s="13">
        <f>'3_X'!V70+'4_ReX'!V70</f>
        <v>0</v>
      </c>
      <c r="W71" s="13">
        <f>'3_X'!W70+'4_ReX'!W70</f>
        <v>431</v>
      </c>
      <c r="X71" s="13">
        <f>'3_X'!X70+'4_ReX'!X70</f>
        <v>45431</v>
      </c>
    </row>
    <row r="72" spans="1:24" x14ac:dyDescent="0.2">
      <c r="A72" s="14" t="s">
        <v>21</v>
      </c>
      <c r="B72" s="13">
        <f>'3_X'!B71+'4_ReX'!B71</f>
        <v>0</v>
      </c>
      <c r="C72" s="13">
        <f>'3_X'!C71+'4_ReX'!C71</f>
        <v>0</v>
      </c>
      <c r="D72" s="13">
        <f>'3_X'!D71+'4_ReX'!D71</f>
        <v>0</v>
      </c>
      <c r="E72" s="13">
        <f>'3_X'!E71+'4_ReX'!E71</f>
        <v>0</v>
      </c>
      <c r="F72" s="13">
        <f>'3_X'!F71+'4_ReX'!F71</f>
        <v>0</v>
      </c>
      <c r="G72" s="13">
        <f>'3_X'!G71+'4_ReX'!G71</f>
        <v>0</v>
      </c>
      <c r="H72" s="13">
        <f>'3_X'!H71+'4_ReX'!H71</f>
        <v>0</v>
      </c>
      <c r="I72" s="13">
        <f>'3_X'!I71+'4_ReX'!I71</f>
        <v>0</v>
      </c>
      <c r="J72" s="13">
        <f>'3_X'!J71+'4_ReX'!J71</f>
        <v>0</v>
      </c>
      <c r="K72" s="13">
        <f>'3_X'!K71+'4_ReX'!K71</f>
        <v>0</v>
      </c>
      <c r="L72" s="13">
        <f>'3_X'!L71+'4_ReX'!L71</f>
        <v>0</v>
      </c>
      <c r="M72" s="13">
        <f>'3_X'!M71+'4_ReX'!M71</f>
        <v>0</v>
      </c>
      <c r="N72" s="13">
        <f>'3_X'!N71+'4_ReX'!N71</f>
        <v>0</v>
      </c>
      <c r="O72" s="13">
        <f>'3_X'!O71+'4_ReX'!O71</f>
        <v>0</v>
      </c>
      <c r="P72" s="13">
        <f>'3_X'!P71+'4_ReX'!P71</f>
        <v>0</v>
      </c>
      <c r="Q72" s="13">
        <f>'3_X'!Q71+'4_ReX'!Q71</f>
        <v>50</v>
      </c>
      <c r="R72" s="13">
        <f>'3_X'!R71+'4_ReX'!R71</f>
        <v>350000</v>
      </c>
      <c r="S72" s="13">
        <f>'3_X'!S71+'4_ReX'!S71</f>
        <v>0</v>
      </c>
      <c r="T72" s="13">
        <f>'3_X'!T71+'4_ReX'!T71</f>
        <v>0</v>
      </c>
      <c r="U72" s="13">
        <f>'3_X'!U71+'4_ReX'!U71</f>
        <v>0</v>
      </c>
      <c r="V72" s="13">
        <f>'3_X'!V71+'4_ReX'!V71</f>
        <v>0</v>
      </c>
      <c r="W72" s="13">
        <f>'3_X'!W71+'4_ReX'!W71</f>
        <v>0</v>
      </c>
      <c r="X72" s="13">
        <f>'3_X'!X71+'4_ReX'!X71</f>
        <v>350050</v>
      </c>
    </row>
    <row r="73" spans="1:24" x14ac:dyDescent="0.2">
      <c r="A73" s="14" t="s">
        <v>23</v>
      </c>
      <c r="B73" s="13">
        <f>'3_X'!B72+'4_ReX'!B72</f>
        <v>0</v>
      </c>
      <c r="C73" s="13">
        <f>'3_X'!C72+'4_ReX'!C72</f>
        <v>0</v>
      </c>
      <c r="D73" s="13">
        <f>'3_X'!D72+'4_ReX'!D72</f>
        <v>0</v>
      </c>
      <c r="E73" s="13">
        <f>'3_X'!E72+'4_ReX'!E72</f>
        <v>0</v>
      </c>
      <c r="F73" s="13">
        <f>'3_X'!F72+'4_ReX'!F72</f>
        <v>0</v>
      </c>
      <c r="G73" s="13">
        <f>'3_X'!G72+'4_ReX'!G72</f>
        <v>0</v>
      </c>
      <c r="H73" s="13">
        <f>'3_X'!H72+'4_ReX'!H72</f>
        <v>0</v>
      </c>
      <c r="I73" s="13">
        <f>'3_X'!I72+'4_ReX'!I72</f>
        <v>0</v>
      </c>
      <c r="J73" s="13">
        <f>'3_X'!J72+'4_ReX'!J72</f>
        <v>0</v>
      </c>
      <c r="K73" s="13">
        <f>'3_X'!K72+'4_ReX'!K72</f>
        <v>0</v>
      </c>
      <c r="L73" s="13">
        <f>'3_X'!L72+'4_ReX'!L72</f>
        <v>0</v>
      </c>
      <c r="M73" s="13">
        <f>'3_X'!M72+'4_ReX'!M72</f>
        <v>0</v>
      </c>
      <c r="N73" s="13">
        <f>'3_X'!N72+'4_ReX'!N72</f>
        <v>0</v>
      </c>
      <c r="O73" s="13">
        <f>'3_X'!O72+'4_ReX'!O72</f>
        <v>0</v>
      </c>
      <c r="P73" s="13">
        <f>'3_X'!P72+'4_ReX'!P72</f>
        <v>0</v>
      </c>
      <c r="Q73" s="13">
        <f>'3_X'!Q72+'4_ReX'!Q72</f>
        <v>50</v>
      </c>
      <c r="R73" s="13">
        <f>'3_X'!R72+'4_ReX'!R72</f>
        <v>0</v>
      </c>
      <c r="S73" s="13">
        <f>'3_X'!S72+'4_ReX'!S72</f>
        <v>0</v>
      </c>
      <c r="T73" s="13">
        <f>'3_X'!T72+'4_ReX'!T72</f>
        <v>0</v>
      </c>
      <c r="U73" s="13">
        <f>'3_X'!U72+'4_ReX'!U72</f>
        <v>0</v>
      </c>
      <c r="V73" s="13">
        <f>'3_X'!V72+'4_ReX'!V72</f>
        <v>0</v>
      </c>
      <c r="W73" s="13">
        <f>'3_X'!W72+'4_ReX'!W72</f>
        <v>350</v>
      </c>
      <c r="X73" s="13">
        <f>'3_X'!X72+'4_ReX'!X72</f>
        <v>400</v>
      </c>
    </row>
    <row r="74" spans="1:24" x14ac:dyDescent="0.2">
      <c r="A74" s="14" t="s">
        <v>24</v>
      </c>
      <c r="B74" s="13">
        <f>'3_X'!B73+'4_ReX'!B73</f>
        <v>0</v>
      </c>
      <c r="C74" s="13">
        <f>'3_X'!C73+'4_ReX'!C73</f>
        <v>0</v>
      </c>
      <c r="D74" s="13">
        <f>'3_X'!D73+'4_ReX'!D73</f>
        <v>0</v>
      </c>
      <c r="E74" s="13">
        <f>'3_X'!E73+'4_ReX'!E73</f>
        <v>0</v>
      </c>
      <c r="F74" s="13">
        <f>'3_X'!F73+'4_ReX'!F73</f>
        <v>10499.28</v>
      </c>
      <c r="G74" s="13">
        <f>'3_X'!G73+'4_ReX'!G73</f>
        <v>0</v>
      </c>
      <c r="H74" s="13">
        <f>'3_X'!H73+'4_ReX'!H73</f>
        <v>0</v>
      </c>
      <c r="I74" s="13">
        <f>'3_X'!I73+'4_ReX'!I73</f>
        <v>0</v>
      </c>
      <c r="J74" s="13">
        <f>'3_X'!J73+'4_ReX'!J73</f>
        <v>0</v>
      </c>
      <c r="K74" s="13">
        <f>'3_X'!K73+'4_ReX'!K73</f>
        <v>0</v>
      </c>
      <c r="L74" s="13">
        <f>'3_X'!L73+'4_ReX'!L73</f>
        <v>0</v>
      </c>
      <c r="M74" s="13">
        <f>'3_X'!M73+'4_ReX'!M73</f>
        <v>0</v>
      </c>
      <c r="N74" s="13">
        <f>'3_X'!N73+'4_ReX'!N73</f>
        <v>0</v>
      </c>
      <c r="O74" s="13">
        <f>'3_X'!O73+'4_ReX'!O73</f>
        <v>0</v>
      </c>
      <c r="P74" s="13">
        <f>'3_X'!P73+'4_ReX'!P73</f>
        <v>530</v>
      </c>
      <c r="Q74" s="13">
        <f>'3_X'!Q73+'4_ReX'!Q73</f>
        <v>0</v>
      </c>
      <c r="R74" s="13">
        <f>'3_X'!R73+'4_ReX'!R73</f>
        <v>0</v>
      </c>
      <c r="S74" s="13">
        <f>'3_X'!S73+'4_ReX'!S73</f>
        <v>0</v>
      </c>
      <c r="T74" s="13">
        <f>'3_X'!T73+'4_ReX'!T73</f>
        <v>0</v>
      </c>
      <c r="U74" s="13">
        <f>'3_X'!U73+'4_ReX'!U73</f>
        <v>0</v>
      </c>
      <c r="V74" s="13">
        <f>'3_X'!V73+'4_ReX'!V73</f>
        <v>0</v>
      </c>
      <c r="W74" s="13">
        <f>'3_X'!W73+'4_ReX'!W73</f>
        <v>0</v>
      </c>
      <c r="X74" s="13">
        <f>'3_X'!X73+'4_ReX'!X73</f>
        <v>11029.28</v>
      </c>
    </row>
    <row r="75" spans="1:24" x14ac:dyDescent="0.2">
      <c r="A75" s="14" t="s">
        <v>25</v>
      </c>
      <c r="B75" s="13">
        <f>'3_X'!B74+'4_ReX'!B74</f>
        <v>0</v>
      </c>
      <c r="C75" s="13">
        <f>'3_X'!C74+'4_ReX'!C74</f>
        <v>0</v>
      </c>
      <c r="D75" s="13">
        <f>'3_X'!D74+'4_ReX'!D74</f>
        <v>0</v>
      </c>
      <c r="E75" s="13">
        <f>'3_X'!E74+'4_ReX'!E74</f>
        <v>0</v>
      </c>
      <c r="F75" s="13">
        <f>'3_X'!F74+'4_ReX'!F74</f>
        <v>17479.439999999999</v>
      </c>
      <c r="G75" s="13">
        <f>'3_X'!G74+'4_ReX'!G74</f>
        <v>0</v>
      </c>
      <c r="H75" s="13">
        <f>'3_X'!H74+'4_ReX'!H74</f>
        <v>0</v>
      </c>
      <c r="I75" s="13">
        <f>'3_X'!I74+'4_ReX'!I74</f>
        <v>0</v>
      </c>
      <c r="J75" s="13">
        <f>'3_X'!J74+'4_ReX'!J74</f>
        <v>0</v>
      </c>
      <c r="K75" s="13">
        <f>'3_X'!K74+'4_ReX'!K74</f>
        <v>0</v>
      </c>
      <c r="L75" s="13">
        <f>'3_X'!L74+'4_ReX'!L74</f>
        <v>0</v>
      </c>
      <c r="M75" s="13">
        <f>'3_X'!M74+'4_ReX'!M74</f>
        <v>0</v>
      </c>
      <c r="N75" s="13">
        <f>'3_X'!N74+'4_ReX'!N74</f>
        <v>0</v>
      </c>
      <c r="O75" s="13">
        <f>'3_X'!O74+'4_ReX'!O74</f>
        <v>0</v>
      </c>
      <c r="P75" s="13">
        <f>'3_X'!P74+'4_ReX'!P74</f>
        <v>0</v>
      </c>
      <c r="Q75" s="13">
        <f>'3_X'!Q74+'4_ReX'!Q74</f>
        <v>0</v>
      </c>
      <c r="R75" s="13">
        <f>'3_X'!R74+'4_ReX'!R74</f>
        <v>0</v>
      </c>
      <c r="S75" s="13">
        <f>'3_X'!S74+'4_ReX'!S74</f>
        <v>0</v>
      </c>
      <c r="T75" s="13">
        <f>'3_X'!T74+'4_ReX'!T74</f>
        <v>0</v>
      </c>
      <c r="U75" s="13">
        <f>'3_X'!U74+'4_ReX'!U74</f>
        <v>0</v>
      </c>
      <c r="V75" s="13">
        <f>'3_X'!V74+'4_ReX'!V74</f>
        <v>0</v>
      </c>
      <c r="W75" s="13">
        <f>'3_X'!W74+'4_ReX'!W74</f>
        <v>1500</v>
      </c>
      <c r="X75" s="13">
        <f>'3_X'!X74+'4_ReX'!X74</f>
        <v>18979.439999999999</v>
      </c>
    </row>
    <row r="76" spans="1:24" x14ac:dyDescent="0.2">
      <c r="A76" s="50" t="s">
        <v>222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x14ac:dyDescent="0.2">
      <c r="A77" s="14" t="s">
        <v>13</v>
      </c>
      <c r="B77" s="13">
        <f>'3_X'!B76+'4_ReX'!B76</f>
        <v>0</v>
      </c>
      <c r="C77" s="13">
        <f>'3_X'!C76+'4_ReX'!C76</f>
        <v>0</v>
      </c>
      <c r="D77" s="13">
        <f>'3_X'!D76+'4_ReX'!D76</f>
        <v>0</v>
      </c>
      <c r="E77" s="13">
        <f>'3_X'!E76+'4_ReX'!E76</f>
        <v>0</v>
      </c>
      <c r="F77" s="13">
        <f>'3_X'!F76+'4_ReX'!F76</f>
        <v>0</v>
      </c>
      <c r="G77" s="13">
        <f>'3_X'!G76+'4_ReX'!G76</f>
        <v>0</v>
      </c>
      <c r="H77" s="13">
        <f>'3_X'!H76+'4_ReX'!H76</f>
        <v>0</v>
      </c>
      <c r="I77" s="13">
        <f>'3_X'!I76+'4_ReX'!I76</f>
        <v>0</v>
      </c>
      <c r="J77" s="13">
        <f>'3_X'!J76+'4_ReX'!J76</f>
        <v>0</v>
      </c>
      <c r="K77" s="13">
        <f>'3_X'!K76+'4_ReX'!K76</f>
        <v>0</v>
      </c>
      <c r="L77" s="13">
        <f>'3_X'!L76+'4_ReX'!L76</f>
        <v>0</v>
      </c>
      <c r="M77" s="13">
        <f>'3_X'!M76+'4_ReX'!M76</f>
        <v>0</v>
      </c>
      <c r="N77" s="13">
        <f>'3_X'!N76+'4_ReX'!N76</f>
        <v>0</v>
      </c>
      <c r="O77" s="13">
        <f>'3_X'!O76+'4_ReX'!O76</f>
        <v>0</v>
      </c>
      <c r="P77" s="13">
        <f>'3_X'!P76+'4_ReX'!P76</f>
        <v>0</v>
      </c>
      <c r="Q77" s="13">
        <f>'3_X'!Q76+'4_ReX'!Q76</f>
        <v>0</v>
      </c>
      <c r="R77" s="13">
        <f>'3_X'!R76+'4_ReX'!R76</f>
        <v>0</v>
      </c>
      <c r="S77" s="13">
        <f>'3_X'!S76+'4_ReX'!S76</f>
        <v>0</v>
      </c>
      <c r="T77" s="13">
        <f>'3_X'!T76+'4_ReX'!T76</f>
        <v>0</v>
      </c>
      <c r="U77" s="13">
        <f>'3_X'!U76+'4_ReX'!U76</f>
        <v>0</v>
      </c>
      <c r="V77" s="13">
        <f>'3_X'!V76+'4_ReX'!V76</f>
        <v>0</v>
      </c>
      <c r="W77" s="13">
        <f>'3_X'!W76+'4_ReX'!W76</f>
        <v>0</v>
      </c>
      <c r="X77" s="13">
        <f>'3_X'!X76+'4_ReX'!X76</f>
        <v>0</v>
      </c>
    </row>
    <row r="78" spans="1:24" x14ac:dyDescent="0.2">
      <c r="A78" s="14" t="s">
        <v>14</v>
      </c>
      <c r="B78" s="13">
        <f>'3_X'!B77+'4_ReX'!B77</f>
        <v>0</v>
      </c>
      <c r="C78" s="13">
        <f>'3_X'!C77+'4_ReX'!C77</f>
        <v>0</v>
      </c>
      <c r="D78" s="13">
        <f>'3_X'!D77+'4_ReX'!D77</f>
        <v>0</v>
      </c>
      <c r="E78" s="13">
        <f>'3_X'!E77+'4_ReX'!E77</f>
        <v>0</v>
      </c>
      <c r="F78" s="13">
        <f>'3_X'!F77+'4_ReX'!F77</f>
        <v>4088.0400000000004</v>
      </c>
      <c r="G78" s="13">
        <f>'3_X'!G77+'4_ReX'!G77</f>
        <v>0</v>
      </c>
      <c r="H78" s="13">
        <f>'3_X'!H77+'4_ReX'!H77</f>
        <v>0</v>
      </c>
      <c r="I78" s="13">
        <f>'3_X'!I77+'4_ReX'!I77</f>
        <v>0</v>
      </c>
      <c r="J78" s="13">
        <f>'3_X'!J77+'4_ReX'!J77</f>
        <v>0</v>
      </c>
      <c r="K78" s="13">
        <f>'3_X'!K77+'4_ReX'!K77</f>
        <v>0</v>
      </c>
      <c r="L78" s="13">
        <f>'3_X'!L77+'4_ReX'!L77</f>
        <v>0</v>
      </c>
      <c r="M78" s="13">
        <f>'3_X'!M77+'4_ReX'!M77</f>
        <v>0</v>
      </c>
      <c r="N78" s="13">
        <f>'3_X'!N77+'4_ReX'!N77</f>
        <v>0</v>
      </c>
      <c r="O78" s="13">
        <f>'3_X'!O77+'4_ReX'!O77</f>
        <v>0</v>
      </c>
      <c r="P78" s="13">
        <f>'3_X'!P77+'4_ReX'!P77</f>
        <v>0</v>
      </c>
      <c r="Q78" s="13">
        <f>'3_X'!Q77+'4_ReX'!Q77</f>
        <v>0</v>
      </c>
      <c r="R78" s="13">
        <f>'3_X'!R77+'4_ReX'!R77</f>
        <v>0</v>
      </c>
      <c r="S78" s="13">
        <f>'3_X'!S77+'4_ReX'!S77</f>
        <v>0</v>
      </c>
      <c r="T78" s="13">
        <f>'3_X'!T77+'4_ReX'!T77</f>
        <v>0</v>
      </c>
      <c r="U78" s="13">
        <f>'3_X'!U77+'4_ReX'!U77</f>
        <v>0</v>
      </c>
      <c r="V78" s="13">
        <f>'3_X'!V77+'4_ReX'!V77</f>
        <v>0</v>
      </c>
      <c r="W78" s="13">
        <f>'3_X'!W77+'4_ReX'!W77</f>
        <v>0</v>
      </c>
      <c r="X78" s="13">
        <f>'3_X'!X77+'4_ReX'!X77</f>
        <v>4088.0400000000004</v>
      </c>
    </row>
    <row r="79" spans="1:24" x14ac:dyDescent="0.2">
      <c r="A79" s="14" t="s">
        <v>15</v>
      </c>
      <c r="B79" s="13">
        <f>'3_X'!B78+'4_ReX'!B78</f>
        <v>0</v>
      </c>
      <c r="C79" s="13">
        <f>'3_X'!C78+'4_ReX'!C78</f>
        <v>0</v>
      </c>
      <c r="D79" s="13">
        <f>'3_X'!D78+'4_ReX'!D78</f>
        <v>0</v>
      </c>
      <c r="E79" s="13">
        <f>'3_X'!E78+'4_ReX'!E78</f>
        <v>0</v>
      </c>
      <c r="F79" s="13">
        <f>'3_X'!F78+'4_ReX'!F78</f>
        <v>14282.400000000001</v>
      </c>
      <c r="G79" s="13">
        <f>'3_X'!G78+'4_ReX'!G78</f>
        <v>0</v>
      </c>
      <c r="H79" s="13">
        <f>'3_X'!H78+'4_ReX'!H78</f>
        <v>0</v>
      </c>
      <c r="I79" s="13">
        <f>'3_X'!I78+'4_ReX'!I78</f>
        <v>0</v>
      </c>
      <c r="J79" s="13">
        <f>'3_X'!J78+'4_ReX'!J78</f>
        <v>0</v>
      </c>
      <c r="K79" s="13">
        <f>'3_X'!K78+'4_ReX'!K78</f>
        <v>0</v>
      </c>
      <c r="L79" s="13">
        <f>'3_X'!L78+'4_ReX'!L78</f>
        <v>0</v>
      </c>
      <c r="M79" s="13">
        <f>'3_X'!M78+'4_ReX'!M78</f>
        <v>0</v>
      </c>
      <c r="N79" s="13">
        <f>'3_X'!N78+'4_ReX'!N78</f>
        <v>0</v>
      </c>
      <c r="O79" s="13">
        <f>'3_X'!O78+'4_ReX'!O78</f>
        <v>0</v>
      </c>
      <c r="P79" s="13">
        <f>'3_X'!P78+'4_ReX'!P78</f>
        <v>0</v>
      </c>
      <c r="Q79" s="13">
        <f>'3_X'!Q78+'4_ReX'!Q78</f>
        <v>0</v>
      </c>
      <c r="R79" s="13">
        <f>'3_X'!R78+'4_ReX'!R78</f>
        <v>0</v>
      </c>
      <c r="S79" s="13">
        <f>'3_X'!S78+'4_ReX'!S78</f>
        <v>0</v>
      </c>
      <c r="T79" s="13">
        <f>'3_X'!T78+'4_ReX'!T78</f>
        <v>0</v>
      </c>
      <c r="U79" s="13">
        <f>'3_X'!U78+'4_ReX'!U78</f>
        <v>0</v>
      </c>
      <c r="V79" s="13">
        <f>'3_X'!V78+'4_ReX'!V78</f>
        <v>0</v>
      </c>
      <c r="W79" s="13">
        <f>'3_X'!W78+'4_ReX'!W78</f>
        <v>0</v>
      </c>
      <c r="X79" s="13">
        <f>'3_X'!X78+'4_ReX'!X78</f>
        <v>14282.400000000001</v>
      </c>
    </row>
    <row r="80" spans="1:24" x14ac:dyDescent="0.2">
      <c r="A80" s="14" t="s">
        <v>16</v>
      </c>
      <c r="B80" s="13">
        <f>'3_X'!B79+'4_ReX'!B79</f>
        <v>0</v>
      </c>
      <c r="C80" s="13">
        <f>'3_X'!C79+'4_ReX'!C79</f>
        <v>0</v>
      </c>
      <c r="D80" s="13">
        <f>'3_X'!D79+'4_ReX'!D79</f>
        <v>0</v>
      </c>
      <c r="E80" s="13">
        <f>'3_X'!E79+'4_ReX'!E79</f>
        <v>0</v>
      </c>
      <c r="F80" s="13">
        <f>'3_X'!F79+'4_ReX'!F79</f>
        <v>2708.6400000000003</v>
      </c>
      <c r="G80" s="13">
        <f>'3_X'!G79+'4_ReX'!G79</f>
        <v>0</v>
      </c>
      <c r="H80" s="13">
        <f>'3_X'!H79+'4_ReX'!H79</f>
        <v>0</v>
      </c>
      <c r="I80" s="13">
        <f>'3_X'!I79+'4_ReX'!I79</f>
        <v>0</v>
      </c>
      <c r="J80" s="13">
        <f>'3_X'!J79+'4_ReX'!J79</f>
        <v>0</v>
      </c>
      <c r="K80" s="13">
        <f>'3_X'!K79+'4_ReX'!K79</f>
        <v>0</v>
      </c>
      <c r="L80" s="13">
        <f>'3_X'!L79+'4_ReX'!L79</f>
        <v>0</v>
      </c>
      <c r="M80" s="13">
        <f>'3_X'!M79+'4_ReX'!M79</f>
        <v>0</v>
      </c>
      <c r="N80" s="13">
        <f>'3_X'!N79+'4_ReX'!N79</f>
        <v>0</v>
      </c>
      <c r="O80" s="13">
        <f>'3_X'!O79+'4_ReX'!O79</f>
        <v>0</v>
      </c>
      <c r="P80" s="13">
        <f>'3_X'!P79+'4_ReX'!P79</f>
        <v>0</v>
      </c>
      <c r="Q80" s="13">
        <f>'3_X'!Q79+'4_ReX'!Q79</f>
        <v>0</v>
      </c>
      <c r="R80" s="13">
        <f>'3_X'!R79+'4_ReX'!R79</f>
        <v>0</v>
      </c>
      <c r="S80" s="13">
        <f>'3_X'!S79+'4_ReX'!S79</f>
        <v>0</v>
      </c>
      <c r="T80" s="13">
        <f>'3_X'!T79+'4_ReX'!T79</f>
        <v>0</v>
      </c>
      <c r="U80" s="13">
        <f>'3_X'!U79+'4_ReX'!U79</f>
        <v>0</v>
      </c>
      <c r="V80" s="13">
        <f>'3_X'!V79+'4_ReX'!V79</f>
        <v>0</v>
      </c>
      <c r="W80" s="13">
        <f>'3_X'!W79+'4_ReX'!W79</f>
        <v>0</v>
      </c>
      <c r="X80" s="13">
        <f>'3_X'!X79+'4_ReX'!X79</f>
        <v>2708.6400000000003</v>
      </c>
    </row>
    <row r="81" spans="1:24" x14ac:dyDescent="0.2">
      <c r="A81" s="14" t="s">
        <v>17</v>
      </c>
      <c r="B81" s="13">
        <f>'3_X'!B80+'4_ReX'!B80</f>
        <v>0</v>
      </c>
      <c r="C81" s="13">
        <f>'3_X'!C80+'4_ReX'!C80</f>
        <v>0</v>
      </c>
      <c r="D81" s="13">
        <f>'3_X'!D80+'4_ReX'!D80</f>
        <v>0</v>
      </c>
      <c r="E81" s="13">
        <f>'3_X'!E80+'4_ReX'!E80</f>
        <v>0</v>
      </c>
      <c r="F81" s="13">
        <f>'3_X'!F80+'4_ReX'!F80</f>
        <v>7108.2000000000007</v>
      </c>
      <c r="G81" s="13">
        <f>'3_X'!G80+'4_ReX'!G80</f>
        <v>0</v>
      </c>
      <c r="H81" s="13">
        <f>'3_X'!H80+'4_ReX'!H80</f>
        <v>0</v>
      </c>
      <c r="I81" s="13">
        <f>'3_X'!I80+'4_ReX'!I80</f>
        <v>0</v>
      </c>
      <c r="J81" s="13">
        <f>'3_X'!J80+'4_ReX'!J80</f>
        <v>0</v>
      </c>
      <c r="K81" s="13">
        <f>'3_X'!K80+'4_ReX'!K80</f>
        <v>0</v>
      </c>
      <c r="L81" s="13">
        <f>'3_X'!L80+'4_ReX'!L80</f>
        <v>0</v>
      </c>
      <c r="M81" s="13">
        <f>'3_X'!M80+'4_ReX'!M80</f>
        <v>0</v>
      </c>
      <c r="N81" s="13">
        <f>'3_X'!N80+'4_ReX'!N80</f>
        <v>0</v>
      </c>
      <c r="O81" s="13">
        <f>'3_X'!O80+'4_ReX'!O80</f>
        <v>0</v>
      </c>
      <c r="P81" s="13">
        <f>'3_X'!P80+'4_ReX'!P80</f>
        <v>0</v>
      </c>
      <c r="Q81" s="13">
        <f>'3_X'!Q80+'4_ReX'!Q80</f>
        <v>0</v>
      </c>
      <c r="R81" s="13">
        <f>'3_X'!R80+'4_ReX'!R80</f>
        <v>0</v>
      </c>
      <c r="S81" s="13">
        <f>'3_X'!S80+'4_ReX'!S80</f>
        <v>0</v>
      </c>
      <c r="T81" s="13">
        <f>'3_X'!T80+'4_ReX'!T80</f>
        <v>0</v>
      </c>
      <c r="U81" s="13">
        <f>'3_X'!U80+'4_ReX'!U80</f>
        <v>0</v>
      </c>
      <c r="V81" s="13">
        <f>'3_X'!V80+'4_ReX'!V80</f>
        <v>0</v>
      </c>
      <c r="W81" s="13">
        <f>'3_X'!W80+'4_ReX'!W80</f>
        <v>0</v>
      </c>
      <c r="X81" s="13">
        <f>'3_X'!X80+'4_ReX'!X80</f>
        <v>7108.2000000000007</v>
      </c>
    </row>
    <row r="82" spans="1:24" x14ac:dyDescent="0.2">
      <c r="A82" s="14" t="s">
        <v>18</v>
      </c>
      <c r="B82" s="13">
        <f>'3_X'!B81+'4_ReX'!B81</f>
        <v>0</v>
      </c>
      <c r="C82" s="13">
        <f>'3_X'!C81+'4_ReX'!C81</f>
        <v>0</v>
      </c>
      <c r="D82" s="13">
        <f>'3_X'!D81+'4_ReX'!D81</f>
        <v>0</v>
      </c>
      <c r="E82" s="13">
        <f>'3_X'!E81+'4_ReX'!E81</f>
        <v>0</v>
      </c>
      <c r="F82" s="13">
        <f>'3_X'!F81+'4_ReX'!F81</f>
        <v>3921.7200000000003</v>
      </c>
      <c r="G82" s="13">
        <f>'3_X'!G81+'4_ReX'!G81</f>
        <v>0</v>
      </c>
      <c r="H82" s="13">
        <f>'3_X'!H81+'4_ReX'!H81</f>
        <v>0</v>
      </c>
      <c r="I82" s="13">
        <f>'3_X'!I81+'4_ReX'!I81</f>
        <v>0</v>
      </c>
      <c r="J82" s="13">
        <f>'3_X'!J81+'4_ReX'!J81</f>
        <v>0</v>
      </c>
      <c r="K82" s="13">
        <f>'3_X'!K81+'4_ReX'!K81</f>
        <v>0</v>
      </c>
      <c r="L82" s="13">
        <f>'3_X'!L81+'4_ReX'!L81</f>
        <v>0</v>
      </c>
      <c r="M82" s="13">
        <f>'3_X'!M81+'4_ReX'!M81</f>
        <v>0</v>
      </c>
      <c r="N82" s="13">
        <f>'3_X'!N81+'4_ReX'!N81</f>
        <v>0</v>
      </c>
      <c r="O82" s="13">
        <f>'3_X'!O81+'4_ReX'!O81</f>
        <v>0</v>
      </c>
      <c r="P82" s="13">
        <f>'3_X'!P81+'4_ReX'!P81</f>
        <v>0</v>
      </c>
      <c r="Q82" s="13">
        <f>'3_X'!Q81+'4_ReX'!Q81</f>
        <v>0</v>
      </c>
      <c r="R82" s="13">
        <f>'3_X'!R81+'4_ReX'!R81</f>
        <v>0</v>
      </c>
      <c r="S82" s="13">
        <f>'3_X'!S81+'4_ReX'!S81</f>
        <v>0</v>
      </c>
      <c r="T82" s="13">
        <f>'3_X'!T81+'4_ReX'!T81</f>
        <v>0</v>
      </c>
      <c r="U82" s="13">
        <f>'3_X'!U81+'4_ReX'!U81</f>
        <v>0</v>
      </c>
      <c r="V82" s="13">
        <f>'3_X'!V81+'4_ReX'!V81</f>
        <v>0</v>
      </c>
      <c r="W82" s="13">
        <f>'3_X'!W81+'4_ReX'!W81</f>
        <v>0</v>
      </c>
      <c r="X82" s="13">
        <f>'3_X'!X81+'4_ReX'!X81</f>
        <v>3921.7200000000003</v>
      </c>
    </row>
    <row r="83" spans="1:24" x14ac:dyDescent="0.2">
      <c r="A83" s="14" t="s">
        <v>19</v>
      </c>
      <c r="B83" s="13">
        <f>'3_X'!B82+'4_ReX'!B82</f>
        <v>0</v>
      </c>
      <c r="C83" s="13">
        <f>'3_X'!C82+'4_ReX'!C82</f>
        <v>0</v>
      </c>
      <c r="D83" s="13">
        <f>'3_X'!D82+'4_ReX'!D82</f>
        <v>0</v>
      </c>
      <c r="E83" s="13">
        <f>'3_X'!E82+'4_ReX'!E82</f>
        <v>0</v>
      </c>
      <c r="F83" s="13">
        <f>'3_X'!F82+'4_ReX'!F82</f>
        <v>4406.16</v>
      </c>
      <c r="G83" s="13">
        <f>'3_X'!G82+'4_ReX'!G82</f>
        <v>0</v>
      </c>
      <c r="H83" s="13">
        <f>'3_X'!H82+'4_ReX'!H82</f>
        <v>0</v>
      </c>
      <c r="I83" s="13">
        <f>'3_X'!I82+'4_ReX'!I82</f>
        <v>0</v>
      </c>
      <c r="J83" s="13">
        <f>'3_X'!J82+'4_ReX'!J82</f>
        <v>0</v>
      </c>
      <c r="K83" s="13">
        <f>'3_X'!K82+'4_ReX'!K82</f>
        <v>0</v>
      </c>
      <c r="L83" s="13">
        <f>'3_X'!L82+'4_ReX'!L82</f>
        <v>0</v>
      </c>
      <c r="M83" s="13">
        <f>'3_X'!M82+'4_ReX'!M82</f>
        <v>0</v>
      </c>
      <c r="N83" s="13">
        <f>'3_X'!N82+'4_ReX'!N82</f>
        <v>0</v>
      </c>
      <c r="O83" s="13">
        <f>'3_X'!O82+'4_ReX'!O82</f>
        <v>0</v>
      </c>
      <c r="P83" s="13">
        <f>'3_X'!P82+'4_ReX'!P82</f>
        <v>0</v>
      </c>
      <c r="Q83" s="13">
        <f>'3_X'!Q82+'4_ReX'!Q82</f>
        <v>0</v>
      </c>
      <c r="R83" s="13">
        <f>'3_X'!R82+'4_ReX'!R82</f>
        <v>0</v>
      </c>
      <c r="S83" s="13">
        <f>'3_X'!S82+'4_ReX'!S82</f>
        <v>0</v>
      </c>
      <c r="T83" s="13">
        <f>'3_X'!T82+'4_ReX'!T82</f>
        <v>0</v>
      </c>
      <c r="U83" s="13">
        <f>'3_X'!U82+'4_ReX'!U82</f>
        <v>0</v>
      </c>
      <c r="V83" s="13">
        <f>'3_X'!V82+'4_ReX'!V82</f>
        <v>0</v>
      </c>
      <c r="W83" s="13">
        <f>'3_X'!W82+'4_ReX'!W82</f>
        <v>0</v>
      </c>
      <c r="X83" s="13">
        <f>'3_X'!X82+'4_ReX'!X82</f>
        <v>4406.16</v>
      </c>
    </row>
    <row r="84" spans="1:24" x14ac:dyDescent="0.2">
      <c r="A84" s="14" t="s">
        <v>20</v>
      </c>
      <c r="B84" s="13">
        <f>'3_X'!B83+'4_ReX'!B83</f>
        <v>0</v>
      </c>
      <c r="C84" s="13">
        <f>'3_X'!C83+'4_ReX'!C83</f>
        <v>0</v>
      </c>
      <c r="D84" s="13">
        <f>'3_X'!D83+'4_ReX'!D83</f>
        <v>0</v>
      </c>
      <c r="E84" s="13">
        <f>'3_X'!E83+'4_ReX'!E83</f>
        <v>0</v>
      </c>
      <c r="F84" s="13">
        <f>'3_X'!F83+'4_ReX'!F83</f>
        <v>8581.4399999999987</v>
      </c>
      <c r="G84" s="13">
        <f>'3_X'!G83+'4_ReX'!G83</f>
        <v>0</v>
      </c>
      <c r="H84" s="13">
        <f>'3_X'!H83+'4_ReX'!H83</f>
        <v>0</v>
      </c>
      <c r="I84" s="13">
        <f>'3_X'!I83+'4_ReX'!I83</f>
        <v>0</v>
      </c>
      <c r="J84" s="13">
        <f>'3_X'!J83+'4_ReX'!J83</f>
        <v>0</v>
      </c>
      <c r="K84" s="13">
        <f>'3_X'!K83+'4_ReX'!K83</f>
        <v>0</v>
      </c>
      <c r="L84" s="13">
        <f>'3_X'!L83+'4_ReX'!L83</f>
        <v>0</v>
      </c>
      <c r="M84" s="13">
        <f>'3_X'!M83+'4_ReX'!M83</f>
        <v>0</v>
      </c>
      <c r="N84" s="13">
        <f>'3_X'!N83+'4_ReX'!N83</f>
        <v>0</v>
      </c>
      <c r="O84" s="13">
        <f>'3_X'!O83+'4_ReX'!O83</f>
        <v>0</v>
      </c>
      <c r="P84" s="13">
        <f>'3_X'!P83+'4_ReX'!P83</f>
        <v>0</v>
      </c>
      <c r="Q84" s="13">
        <f>'3_X'!Q83+'4_ReX'!Q83</f>
        <v>500</v>
      </c>
      <c r="R84" s="13">
        <f>'3_X'!R83+'4_ReX'!R83</f>
        <v>0</v>
      </c>
      <c r="S84" s="13">
        <f>'3_X'!S83+'4_ReX'!S83</f>
        <v>0</v>
      </c>
      <c r="T84" s="13">
        <f>'3_X'!T83+'4_ReX'!T83</f>
        <v>0</v>
      </c>
      <c r="U84" s="13">
        <f>'3_X'!U83+'4_ReX'!U83</f>
        <v>0</v>
      </c>
      <c r="V84" s="13">
        <f>'3_X'!V83+'4_ReX'!V83</f>
        <v>0</v>
      </c>
      <c r="W84" s="13">
        <f>'3_X'!W83+'4_ReX'!W83</f>
        <v>0</v>
      </c>
      <c r="X84" s="13">
        <f>'3_X'!X83+'4_ReX'!X83</f>
        <v>9081.4399999999987</v>
      </c>
    </row>
    <row r="85" spans="1:24" x14ac:dyDescent="0.2">
      <c r="A85" s="14" t="s">
        <v>21</v>
      </c>
      <c r="B85" s="13">
        <f>'3_X'!B84+'4_ReX'!B84</f>
        <v>0</v>
      </c>
      <c r="C85" s="13">
        <f>'3_X'!C84+'4_ReX'!C84</f>
        <v>0</v>
      </c>
      <c r="D85" s="13">
        <f>'3_X'!D84+'4_ReX'!D84</f>
        <v>0</v>
      </c>
      <c r="E85" s="13">
        <f>'3_X'!E84+'4_ReX'!E84</f>
        <v>0</v>
      </c>
      <c r="F85" s="13">
        <f>'3_X'!F84+'4_ReX'!F84</f>
        <v>3079.5600000000004</v>
      </c>
      <c r="G85" s="13">
        <f>'3_X'!G84+'4_ReX'!G84</f>
        <v>0</v>
      </c>
      <c r="H85" s="13">
        <f>'3_X'!H84+'4_ReX'!H84</f>
        <v>0</v>
      </c>
      <c r="I85" s="13">
        <f>'3_X'!I84+'4_ReX'!I84</f>
        <v>0</v>
      </c>
      <c r="J85" s="13">
        <f>'3_X'!J84+'4_ReX'!J84</f>
        <v>0</v>
      </c>
      <c r="K85" s="13">
        <f>'3_X'!K84+'4_ReX'!K84</f>
        <v>0</v>
      </c>
      <c r="L85" s="13">
        <f>'3_X'!L84+'4_ReX'!L84</f>
        <v>0</v>
      </c>
      <c r="M85" s="13">
        <f>'3_X'!M84+'4_ReX'!M84</f>
        <v>0</v>
      </c>
      <c r="N85" s="13">
        <f>'3_X'!N84+'4_ReX'!N84</f>
        <v>0</v>
      </c>
      <c r="O85" s="13">
        <f>'3_X'!O84+'4_ReX'!O84</f>
        <v>0</v>
      </c>
      <c r="P85" s="13">
        <f>'3_X'!P84+'4_ReX'!P84</f>
        <v>0</v>
      </c>
      <c r="Q85" s="13">
        <f>'3_X'!Q84+'4_ReX'!Q84</f>
        <v>0</v>
      </c>
      <c r="R85" s="13">
        <f>'3_X'!R84+'4_ReX'!R84</f>
        <v>0</v>
      </c>
      <c r="S85" s="13">
        <f>'3_X'!S84+'4_ReX'!S84</f>
        <v>0</v>
      </c>
      <c r="T85" s="13">
        <f>'3_X'!T84+'4_ReX'!T84</f>
        <v>0</v>
      </c>
      <c r="U85" s="13">
        <f>'3_X'!U84+'4_ReX'!U84</f>
        <v>0</v>
      </c>
      <c r="V85" s="13">
        <f>'3_X'!V84+'4_ReX'!V84</f>
        <v>0</v>
      </c>
      <c r="W85" s="13">
        <f>'3_X'!W84+'4_ReX'!W84</f>
        <v>0</v>
      </c>
      <c r="X85" s="13">
        <f>'3_X'!X84+'4_ReX'!X84</f>
        <v>3079.5600000000004</v>
      </c>
    </row>
    <row r="86" spans="1:24" x14ac:dyDescent="0.2">
      <c r="A86" s="14" t="s">
        <v>23</v>
      </c>
      <c r="B86" s="13">
        <f>'3_X'!B85+'4_ReX'!B85</f>
        <v>0</v>
      </c>
      <c r="C86" s="13">
        <f>'3_X'!C85+'4_ReX'!C85</f>
        <v>0</v>
      </c>
      <c r="D86" s="13">
        <f>'3_X'!D85+'4_ReX'!D85</f>
        <v>0</v>
      </c>
      <c r="E86" s="13">
        <f>'3_X'!E85+'4_ReX'!E85</f>
        <v>0</v>
      </c>
      <c r="F86" s="13">
        <f>'3_X'!F85+'4_ReX'!F85</f>
        <v>0</v>
      </c>
      <c r="G86" s="13">
        <f>'3_X'!G85+'4_ReX'!G85</f>
        <v>0</v>
      </c>
      <c r="H86" s="13">
        <f>'3_X'!H85+'4_ReX'!H85</f>
        <v>0</v>
      </c>
      <c r="I86" s="13">
        <f>'3_X'!I85+'4_ReX'!I85</f>
        <v>0</v>
      </c>
      <c r="J86" s="13">
        <f>'3_X'!J85+'4_ReX'!J85</f>
        <v>0</v>
      </c>
      <c r="K86" s="13">
        <f>'3_X'!K85+'4_ReX'!K85</f>
        <v>0</v>
      </c>
      <c r="L86" s="13">
        <f>'3_X'!L85+'4_ReX'!L85</f>
        <v>0</v>
      </c>
      <c r="M86" s="13">
        <f>'3_X'!M85+'4_ReX'!M85</f>
        <v>0</v>
      </c>
      <c r="N86" s="13">
        <f>'3_X'!N85+'4_ReX'!N85</f>
        <v>0</v>
      </c>
      <c r="O86" s="13">
        <f>'3_X'!O85+'4_ReX'!O85</f>
        <v>0</v>
      </c>
      <c r="P86" s="13">
        <f>'3_X'!P85+'4_ReX'!P85</f>
        <v>0</v>
      </c>
      <c r="Q86" s="13">
        <f>'3_X'!Q85+'4_ReX'!Q85</f>
        <v>0</v>
      </c>
      <c r="R86" s="13">
        <f>'3_X'!R85+'4_ReX'!R85</f>
        <v>0</v>
      </c>
      <c r="S86" s="13">
        <f>'3_X'!S85+'4_ReX'!S85</f>
        <v>0</v>
      </c>
      <c r="T86" s="13">
        <f>'3_X'!T85+'4_ReX'!T85</f>
        <v>0</v>
      </c>
      <c r="U86" s="13">
        <f>'3_X'!U85+'4_ReX'!U85</f>
        <v>0</v>
      </c>
      <c r="V86" s="13">
        <f>'3_X'!V85+'4_ReX'!V85</f>
        <v>0</v>
      </c>
      <c r="W86" s="13">
        <f>'3_X'!W85+'4_ReX'!W85</f>
        <v>0</v>
      </c>
      <c r="X86" s="13">
        <f>'3_X'!X85+'4_ReX'!X85</f>
        <v>0</v>
      </c>
    </row>
    <row r="87" spans="1:24" x14ac:dyDescent="0.2">
      <c r="A87" s="14" t="s">
        <v>24</v>
      </c>
      <c r="B87" s="13">
        <f>'3_X'!B86+'4_ReX'!B86</f>
        <v>0</v>
      </c>
      <c r="C87" s="13">
        <f>'3_X'!C86+'4_ReX'!C86</f>
        <v>0</v>
      </c>
      <c r="D87" s="13">
        <f>'3_X'!D86+'4_ReX'!D86</f>
        <v>0</v>
      </c>
      <c r="E87" s="13">
        <f>'3_X'!E86+'4_ReX'!E86</f>
        <v>0</v>
      </c>
      <c r="F87" s="13">
        <f>'3_X'!F86+'4_ReX'!F86</f>
        <v>0</v>
      </c>
      <c r="G87" s="13">
        <f>'3_X'!G86+'4_ReX'!G86</f>
        <v>0</v>
      </c>
      <c r="H87" s="13">
        <f>'3_X'!H86+'4_ReX'!H86</f>
        <v>0</v>
      </c>
      <c r="I87" s="13">
        <f>'3_X'!I86+'4_ReX'!I86</f>
        <v>0</v>
      </c>
      <c r="J87" s="13">
        <f>'3_X'!J86+'4_ReX'!J86</f>
        <v>0</v>
      </c>
      <c r="K87" s="13">
        <f>'3_X'!K86+'4_ReX'!K86</f>
        <v>0</v>
      </c>
      <c r="L87" s="13">
        <f>'3_X'!L86+'4_ReX'!L86</f>
        <v>0</v>
      </c>
      <c r="M87" s="13">
        <f>'3_X'!M86+'4_ReX'!M86</f>
        <v>0</v>
      </c>
      <c r="N87" s="13">
        <f>'3_X'!N86+'4_ReX'!N86</f>
        <v>0</v>
      </c>
      <c r="O87" s="13">
        <f>'3_X'!O86+'4_ReX'!O86</f>
        <v>0</v>
      </c>
      <c r="P87" s="13">
        <f>'3_X'!P86+'4_ReX'!P86</f>
        <v>0</v>
      </c>
      <c r="Q87" s="13">
        <f>'3_X'!Q86+'4_ReX'!Q86</f>
        <v>0</v>
      </c>
      <c r="R87" s="13">
        <f>'3_X'!R86+'4_ReX'!R86</f>
        <v>0</v>
      </c>
      <c r="S87" s="13">
        <f>'3_X'!S86+'4_ReX'!S86</f>
        <v>0</v>
      </c>
      <c r="T87" s="13">
        <f>'3_X'!T86+'4_ReX'!T86</f>
        <v>0</v>
      </c>
      <c r="U87" s="13">
        <f>'3_X'!U86+'4_ReX'!U86</f>
        <v>0</v>
      </c>
      <c r="V87" s="13">
        <f>'3_X'!V86+'4_ReX'!V86</f>
        <v>0</v>
      </c>
      <c r="W87" s="13">
        <f>'3_X'!W86+'4_ReX'!W86</f>
        <v>0</v>
      </c>
      <c r="X87" s="13">
        <f>'3_X'!X86+'4_ReX'!X86</f>
        <v>0</v>
      </c>
    </row>
    <row r="88" spans="1:24" x14ac:dyDescent="0.2">
      <c r="A88" s="14" t="s">
        <v>25</v>
      </c>
      <c r="B88" s="13">
        <f>'3_X'!B87+'4_ReX'!B87</f>
        <v>0</v>
      </c>
      <c r="C88" s="13">
        <f>'3_X'!C87+'4_ReX'!C87</f>
        <v>0</v>
      </c>
      <c r="D88" s="13">
        <f>'3_X'!D87+'4_ReX'!D87</f>
        <v>0</v>
      </c>
      <c r="E88" s="13">
        <f>'3_X'!E87+'4_ReX'!E87</f>
        <v>0</v>
      </c>
      <c r="F88" s="13">
        <f>'3_X'!F87+'4_ReX'!F87</f>
        <v>0</v>
      </c>
      <c r="G88" s="13">
        <f>'3_X'!G87+'4_ReX'!G87</f>
        <v>0</v>
      </c>
      <c r="H88" s="13">
        <f>'3_X'!H87+'4_ReX'!H87</f>
        <v>0</v>
      </c>
      <c r="I88" s="13">
        <f>'3_X'!I87+'4_ReX'!I87</f>
        <v>0</v>
      </c>
      <c r="J88" s="13">
        <f>'3_X'!J87+'4_ReX'!J87</f>
        <v>0</v>
      </c>
      <c r="K88" s="13">
        <f>'3_X'!K87+'4_ReX'!K87</f>
        <v>0</v>
      </c>
      <c r="L88" s="13">
        <f>'3_X'!L87+'4_ReX'!L87</f>
        <v>0</v>
      </c>
      <c r="M88" s="13">
        <f>'3_X'!M87+'4_ReX'!M87</f>
        <v>0</v>
      </c>
      <c r="N88" s="13">
        <f>'3_X'!N87+'4_ReX'!N87</f>
        <v>0</v>
      </c>
      <c r="O88" s="13">
        <f>'3_X'!O87+'4_ReX'!O87</f>
        <v>0</v>
      </c>
      <c r="P88" s="13">
        <f>'3_X'!P87+'4_ReX'!P87</f>
        <v>0</v>
      </c>
      <c r="Q88" s="13">
        <f>'3_X'!Q87+'4_ReX'!Q87</f>
        <v>0</v>
      </c>
      <c r="R88" s="13">
        <f>'3_X'!R87+'4_ReX'!R87</f>
        <v>0</v>
      </c>
      <c r="S88" s="13">
        <f>'3_X'!S87+'4_ReX'!S87</f>
        <v>0</v>
      </c>
      <c r="T88" s="13">
        <f>'3_X'!T87+'4_ReX'!T87</f>
        <v>0</v>
      </c>
      <c r="U88" s="13">
        <f>'3_X'!U87+'4_ReX'!U87</f>
        <v>0</v>
      </c>
      <c r="V88" s="13">
        <f>'3_X'!V87+'4_ReX'!V87</f>
        <v>0</v>
      </c>
      <c r="W88" s="13">
        <f>'3_X'!W87+'4_ReX'!W87</f>
        <v>0</v>
      </c>
      <c r="X88" s="13">
        <f>'3_X'!X87+'4_ReX'!X87</f>
        <v>0</v>
      </c>
    </row>
    <row r="89" spans="1:24" x14ac:dyDescent="0.2">
      <c r="A89" s="14"/>
      <c r="B89" s="13"/>
      <c r="C89" s="13"/>
      <c r="D89" s="13"/>
      <c r="E89" s="13"/>
    </row>
    <row r="90" spans="1:24" x14ac:dyDescent="0.2">
      <c r="A90" s="16" t="s">
        <v>26</v>
      </c>
      <c r="B90" s="17"/>
      <c r="C90" s="17"/>
      <c r="D90" s="17"/>
      <c r="E90" s="17"/>
    </row>
    <row r="91" spans="1:24" x14ac:dyDescent="0.2">
      <c r="A91" s="228" t="s">
        <v>27</v>
      </c>
      <c r="B91" s="229"/>
      <c r="C91" s="229"/>
      <c r="D91" s="229"/>
      <c r="E91" s="215"/>
    </row>
    <row r="92" spans="1:24" x14ac:dyDescent="0.2">
      <c r="A92" s="230" t="s">
        <v>28</v>
      </c>
      <c r="B92" s="229"/>
      <c r="C92" s="229"/>
      <c r="D92" s="229"/>
      <c r="E92" s="229"/>
    </row>
    <row r="93" spans="1:24" x14ac:dyDescent="0.2">
      <c r="A93" s="11"/>
      <c r="B93" s="11"/>
      <c r="C93" s="11"/>
      <c r="D93" s="11"/>
      <c r="E93" s="11"/>
    </row>
  </sheetData>
  <mergeCells count="7">
    <mergeCell ref="A92:E92"/>
    <mergeCell ref="A1:A3"/>
    <mergeCell ref="B1:X1"/>
    <mergeCell ref="B2:X2"/>
    <mergeCell ref="B3:X3"/>
    <mergeCell ref="A4:A6"/>
    <mergeCell ref="A91:E9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V37"/>
  <sheetViews>
    <sheetView zoomScaleNormal="100" workbookViewId="0">
      <pane xSplit="1" ySplit="5" topLeftCell="BK6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5" x14ac:dyDescent="0.25"/>
  <cols>
    <col min="1" max="1" width="31.7109375" style="70" customWidth="1"/>
    <col min="2" max="3" width="6.7109375" style="70" bestFit="1" customWidth="1"/>
    <col min="4" max="5" width="5.7109375" style="70" bestFit="1" customWidth="1"/>
    <col min="6" max="11" width="6.7109375" style="70" bestFit="1" customWidth="1"/>
    <col min="12" max="12" width="5.7109375" style="70" bestFit="1" customWidth="1"/>
    <col min="13" max="13" width="5.7109375" style="70" customWidth="1"/>
    <col min="14" max="14" width="10.140625" style="70" bestFit="1" customWidth="1"/>
    <col min="15" max="15" width="5.7109375" style="70" bestFit="1" customWidth="1"/>
    <col min="16" max="16" width="3.5703125" style="70" bestFit="1" customWidth="1"/>
    <col min="17" max="18" width="5.7109375" style="70" bestFit="1" customWidth="1"/>
    <col min="19" max="19" width="4.85546875" style="70" bestFit="1" customWidth="1"/>
    <col min="20" max="21" width="5.7109375" style="70" bestFit="1" customWidth="1"/>
    <col min="22" max="22" width="6.140625" style="70" bestFit="1" customWidth="1"/>
    <col min="23" max="33" width="5.7109375" style="70" bestFit="1" customWidth="1"/>
    <col min="34" max="34" width="6.140625" style="70" bestFit="1" customWidth="1"/>
    <col min="35" max="37" width="5.7109375" style="70" bestFit="1" customWidth="1"/>
    <col min="38" max="38" width="7.140625" style="70" bestFit="1" customWidth="1"/>
    <col min="39" max="40" width="5.7109375" style="70" bestFit="1" customWidth="1"/>
    <col min="41" max="43" width="5.28515625" style="70" bestFit="1" customWidth="1"/>
    <col min="44" max="44" width="5.7109375" style="70" bestFit="1" customWidth="1"/>
    <col min="45" max="45" width="5.28515625" style="70" bestFit="1" customWidth="1"/>
    <col min="46" max="46" width="6.140625" style="70" bestFit="1" customWidth="1"/>
    <col min="47" max="50" width="5.28515625" style="70" bestFit="1" customWidth="1"/>
    <col min="51" max="53" width="6" style="70" bestFit="1" customWidth="1"/>
    <col min="54" max="54" width="4.85546875" style="70" bestFit="1" customWidth="1"/>
    <col min="55" max="55" width="4.140625" style="70" bestFit="1" customWidth="1"/>
    <col min="56" max="57" width="4.85546875" style="70" bestFit="1" customWidth="1"/>
    <col min="58" max="58" width="6.42578125" style="70" bestFit="1" customWidth="1"/>
    <col min="59" max="59" width="7.42578125" style="70" bestFit="1" customWidth="1"/>
    <col min="60" max="60" width="3.85546875" style="70" bestFit="1" customWidth="1"/>
    <col min="61" max="62" width="6.42578125" style="70" bestFit="1" customWidth="1"/>
    <col min="63" max="63" width="9.28515625" style="70"/>
    <col min="64" max="64" width="9.28515625" style="70" bestFit="1" customWidth="1"/>
    <col min="65" max="65" width="10" style="70" bestFit="1" customWidth="1"/>
    <col min="66" max="187" width="9.28515625" style="70"/>
    <col min="188" max="188" width="41" style="70" customWidth="1"/>
    <col min="189" max="195" width="9.28515625" style="70" customWidth="1"/>
    <col min="196" max="196" width="10.5703125" style="70" customWidth="1"/>
    <col min="197" max="207" width="9.28515625" style="70" customWidth="1"/>
    <col min="208" max="208" width="12.7109375" style="70" customWidth="1"/>
    <col min="209" max="209" width="13.28515625" style="70" customWidth="1"/>
    <col min="210" max="245" width="9.28515625" style="70" customWidth="1"/>
    <col min="246" max="251" width="11.28515625" style="70" customWidth="1"/>
    <col min="252" max="252" width="10.7109375" style="70" customWidth="1"/>
    <col min="253" max="443" width="9.28515625" style="70"/>
    <col min="444" max="444" width="41" style="70" customWidth="1"/>
    <col min="445" max="451" width="9.28515625" style="70" customWidth="1"/>
    <col min="452" max="452" width="10.5703125" style="70" customWidth="1"/>
    <col min="453" max="463" width="9.28515625" style="70" customWidth="1"/>
    <col min="464" max="464" width="12.7109375" style="70" customWidth="1"/>
    <col min="465" max="465" width="13.28515625" style="70" customWidth="1"/>
    <col min="466" max="501" width="9.28515625" style="70" customWidth="1"/>
    <col min="502" max="507" width="11.28515625" style="70" customWidth="1"/>
    <col min="508" max="508" width="10.7109375" style="70" customWidth="1"/>
    <col min="509" max="699" width="9.28515625" style="70"/>
    <col min="700" max="700" width="41" style="70" customWidth="1"/>
    <col min="701" max="707" width="9.28515625" style="70" customWidth="1"/>
    <col min="708" max="708" width="10.5703125" style="70" customWidth="1"/>
    <col min="709" max="719" width="9.28515625" style="70" customWidth="1"/>
    <col min="720" max="720" width="12.7109375" style="70" customWidth="1"/>
    <col min="721" max="721" width="13.28515625" style="70" customWidth="1"/>
    <col min="722" max="757" width="9.28515625" style="70" customWidth="1"/>
    <col min="758" max="763" width="11.28515625" style="70" customWidth="1"/>
    <col min="764" max="764" width="10.7109375" style="70" customWidth="1"/>
    <col min="765" max="955" width="9.28515625" style="70"/>
    <col min="956" max="956" width="41" style="70" customWidth="1"/>
    <col min="957" max="963" width="9.28515625" style="70" customWidth="1"/>
    <col min="964" max="964" width="10.5703125" style="70" customWidth="1"/>
    <col min="965" max="975" width="9.28515625" style="70" customWidth="1"/>
    <col min="976" max="976" width="12.7109375" style="70" customWidth="1"/>
    <col min="977" max="977" width="13.28515625" style="70" customWidth="1"/>
    <col min="978" max="1013" width="9.28515625" style="70" customWidth="1"/>
    <col min="1014" max="1019" width="11.28515625" style="70" customWidth="1"/>
    <col min="1020" max="1020" width="10.7109375" style="70" customWidth="1"/>
    <col min="1021" max="1211" width="9.28515625" style="70"/>
    <col min="1212" max="1212" width="41" style="70" customWidth="1"/>
    <col min="1213" max="1219" width="9.28515625" style="70" customWidth="1"/>
    <col min="1220" max="1220" width="10.5703125" style="70" customWidth="1"/>
    <col min="1221" max="1231" width="9.28515625" style="70" customWidth="1"/>
    <col min="1232" max="1232" width="12.7109375" style="70" customWidth="1"/>
    <col min="1233" max="1233" width="13.28515625" style="70" customWidth="1"/>
    <col min="1234" max="1269" width="9.28515625" style="70" customWidth="1"/>
    <col min="1270" max="1275" width="11.28515625" style="70" customWidth="1"/>
    <col min="1276" max="1276" width="10.7109375" style="70" customWidth="1"/>
    <col min="1277" max="1467" width="9.28515625" style="70"/>
    <col min="1468" max="1468" width="41" style="70" customWidth="1"/>
    <col min="1469" max="1475" width="9.28515625" style="70" customWidth="1"/>
    <col min="1476" max="1476" width="10.5703125" style="70" customWidth="1"/>
    <col min="1477" max="1487" width="9.28515625" style="70" customWidth="1"/>
    <col min="1488" max="1488" width="12.7109375" style="70" customWidth="1"/>
    <col min="1489" max="1489" width="13.28515625" style="70" customWidth="1"/>
    <col min="1490" max="1525" width="9.28515625" style="70" customWidth="1"/>
    <col min="1526" max="1531" width="11.28515625" style="70" customWidth="1"/>
    <col min="1532" max="1532" width="10.7109375" style="70" customWidth="1"/>
    <col min="1533" max="1723" width="9.28515625" style="70"/>
    <col min="1724" max="1724" width="41" style="70" customWidth="1"/>
    <col min="1725" max="1731" width="9.28515625" style="70" customWidth="1"/>
    <col min="1732" max="1732" width="10.5703125" style="70" customWidth="1"/>
    <col min="1733" max="1743" width="9.28515625" style="70" customWidth="1"/>
    <col min="1744" max="1744" width="12.7109375" style="70" customWidth="1"/>
    <col min="1745" max="1745" width="13.28515625" style="70" customWidth="1"/>
    <col min="1746" max="1781" width="9.28515625" style="70" customWidth="1"/>
    <col min="1782" max="1787" width="11.28515625" style="70" customWidth="1"/>
    <col min="1788" max="1788" width="10.7109375" style="70" customWidth="1"/>
    <col min="1789" max="1979" width="9.28515625" style="70"/>
    <col min="1980" max="1980" width="41" style="70" customWidth="1"/>
    <col min="1981" max="1987" width="9.28515625" style="70" customWidth="1"/>
    <col min="1988" max="1988" width="10.5703125" style="70" customWidth="1"/>
    <col min="1989" max="1999" width="9.28515625" style="70" customWidth="1"/>
    <col min="2000" max="2000" width="12.7109375" style="70" customWidth="1"/>
    <col min="2001" max="2001" width="13.28515625" style="70" customWidth="1"/>
    <col min="2002" max="2037" width="9.28515625" style="70" customWidth="1"/>
    <col min="2038" max="2043" width="11.28515625" style="70" customWidth="1"/>
    <col min="2044" max="2044" width="10.7109375" style="70" customWidth="1"/>
    <col min="2045" max="2235" width="9.28515625" style="70"/>
    <col min="2236" max="2236" width="41" style="70" customWidth="1"/>
    <col min="2237" max="2243" width="9.28515625" style="70" customWidth="1"/>
    <col min="2244" max="2244" width="10.5703125" style="70" customWidth="1"/>
    <col min="2245" max="2255" width="9.28515625" style="70" customWidth="1"/>
    <col min="2256" max="2256" width="12.7109375" style="70" customWidth="1"/>
    <col min="2257" max="2257" width="13.28515625" style="70" customWidth="1"/>
    <col min="2258" max="2293" width="9.28515625" style="70" customWidth="1"/>
    <col min="2294" max="2299" width="11.28515625" style="70" customWidth="1"/>
    <col min="2300" max="2300" width="10.7109375" style="70" customWidth="1"/>
    <col min="2301" max="2491" width="9.28515625" style="70"/>
    <col min="2492" max="2492" width="41" style="70" customWidth="1"/>
    <col min="2493" max="2499" width="9.28515625" style="70" customWidth="1"/>
    <col min="2500" max="2500" width="10.5703125" style="70" customWidth="1"/>
    <col min="2501" max="2511" width="9.28515625" style="70" customWidth="1"/>
    <col min="2512" max="2512" width="12.7109375" style="70" customWidth="1"/>
    <col min="2513" max="2513" width="13.28515625" style="70" customWidth="1"/>
    <col min="2514" max="2549" width="9.28515625" style="70" customWidth="1"/>
    <col min="2550" max="2555" width="11.28515625" style="70" customWidth="1"/>
    <col min="2556" max="2556" width="10.7109375" style="70" customWidth="1"/>
    <col min="2557" max="2747" width="9.28515625" style="70"/>
    <col min="2748" max="2748" width="41" style="70" customWidth="1"/>
    <col min="2749" max="2755" width="9.28515625" style="70" customWidth="1"/>
    <col min="2756" max="2756" width="10.5703125" style="70" customWidth="1"/>
    <col min="2757" max="2767" width="9.28515625" style="70" customWidth="1"/>
    <col min="2768" max="2768" width="12.7109375" style="70" customWidth="1"/>
    <col min="2769" max="2769" width="13.28515625" style="70" customWidth="1"/>
    <col min="2770" max="2805" width="9.28515625" style="70" customWidth="1"/>
    <col min="2806" max="2811" width="11.28515625" style="70" customWidth="1"/>
    <col min="2812" max="2812" width="10.7109375" style="70" customWidth="1"/>
    <col min="2813" max="3003" width="9.28515625" style="70"/>
    <col min="3004" max="3004" width="41" style="70" customWidth="1"/>
    <col min="3005" max="3011" width="9.28515625" style="70" customWidth="1"/>
    <col min="3012" max="3012" width="10.5703125" style="70" customWidth="1"/>
    <col min="3013" max="3023" width="9.28515625" style="70" customWidth="1"/>
    <col min="3024" max="3024" width="12.7109375" style="70" customWidth="1"/>
    <col min="3025" max="3025" width="13.28515625" style="70" customWidth="1"/>
    <col min="3026" max="3061" width="9.28515625" style="70" customWidth="1"/>
    <col min="3062" max="3067" width="11.28515625" style="70" customWidth="1"/>
    <col min="3068" max="3068" width="10.7109375" style="70" customWidth="1"/>
    <col min="3069" max="3259" width="9.28515625" style="70"/>
    <col min="3260" max="3260" width="41" style="70" customWidth="1"/>
    <col min="3261" max="3267" width="9.28515625" style="70" customWidth="1"/>
    <col min="3268" max="3268" width="10.5703125" style="70" customWidth="1"/>
    <col min="3269" max="3279" width="9.28515625" style="70" customWidth="1"/>
    <col min="3280" max="3280" width="12.7109375" style="70" customWidth="1"/>
    <col min="3281" max="3281" width="13.28515625" style="70" customWidth="1"/>
    <col min="3282" max="3317" width="9.28515625" style="70" customWidth="1"/>
    <col min="3318" max="3323" width="11.28515625" style="70" customWidth="1"/>
    <col min="3324" max="3324" width="10.7109375" style="70" customWidth="1"/>
    <col min="3325" max="3515" width="9.28515625" style="70"/>
    <col min="3516" max="3516" width="41" style="70" customWidth="1"/>
    <col min="3517" max="3523" width="9.28515625" style="70" customWidth="1"/>
    <col min="3524" max="3524" width="10.5703125" style="70" customWidth="1"/>
    <col min="3525" max="3535" width="9.28515625" style="70" customWidth="1"/>
    <col min="3536" max="3536" width="12.7109375" style="70" customWidth="1"/>
    <col min="3537" max="3537" width="13.28515625" style="70" customWidth="1"/>
    <col min="3538" max="3573" width="9.28515625" style="70" customWidth="1"/>
    <col min="3574" max="3579" width="11.28515625" style="70" customWidth="1"/>
    <col min="3580" max="3580" width="10.7109375" style="70" customWidth="1"/>
    <col min="3581" max="3771" width="9.28515625" style="70"/>
    <col min="3772" max="3772" width="41" style="70" customWidth="1"/>
    <col min="3773" max="3779" width="9.28515625" style="70" customWidth="1"/>
    <col min="3780" max="3780" width="10.5703125" style="70" customWidth="1"/>
    <col min="3781" max="3791" width="9.28515625" style="70" customWidth="1"/>
    <col min="3792" max="3792" width="12.7109375" style="70" customWidth="1"/>
    <col min="3793" max="3793" width="13.28515625" style="70" customWidth="1"/>
    <col min="3794" max="3829" width="9.28515625" style="70" customWidth="1"/>
    <col min="3830" max="3835" width="11.28515625" style="70" customWidth="1"/>
    <col min="3836" max="3836" width="10.7109375" style="70" customWidth="1"/>
    <col min="3837" max="4027" width="9.28515625" style="70"/>
    <col min="4028" max="4028" width="41" style="70" customWidth="1"/>
    <col min="4029" max="4035" width="9.28515625" style="70" customWidth="1"/>
    <col min="4036" max="4036" width="10.5703125" style="70" customWidth="1"/>
    <col min="4037" max="4047" width="9.28515625" style="70" customWidth="1"/>
    <col min="4048" max="4048" width="12.7109375" style="70" customWidth="1"/>
    <col min="4049" max="4049" width="13.28515625" style="70" customWidth="1"/>
    <col min="4050" max="4085" width="9.28515625" style="70" customWidth="1"/>
    <col min="4086" max="4091" width="11.28515625" style="70" customWidth="1"/>
    <col min="4092" max="4092" width="10.7109375" style="70" customWidth="1"/>
    <col min="4093" max="4283" width="9.28515625" style="70"/>
    <col min="4284" max="4284" width="41" style="70" customWidth="1"/>
    <col min="4285" max="4291" width="9.28515625" style="70" customWidth="1"/>
    <col min="4292" max="4292" width="10.5703125" style="70" customWidth="1"/>
    <col min="4293" max="4303" width="9.28515625" style="70" customWidth="1"/>
    <col min="4304" max="4304" width="12.7109375" style="70" customWidth="1"/>
    <col min="4305" max="4305" width="13.28515625" style="70" customWidth="1"/>
    <col min="4306" max="4341" width="9.28515625" style="70" customWidth="1"/>
    <col min="4342" max="4347" width="11.28515625" style="70" customWidth="1"/>
    <col min="4348" max="4348" width="10.7109375" style="70" customWidth="1"/>
    <col min="4349" max="4539" width="9.28515625" style="70"/>
    <col min="4540" max="4540" width="41" style="70" customWidth="1"/>
    <col min="4541" max="4547" width="9.28515625" style="70" customWidth="1"/>
    <col min="4548" max="4548" width="10.5703125" style="70" customWidth="1"/>
    <col min="4549" max="4559" width="9.28515625" style="70" customWidth="1"/>
    <col min="4560" max="4560" width="12.7109375" style="70" customWidth="1"/>
    <col min="4561" max="4561" width="13.28515625" style="70" customWidth="1"/>
    <col min="4562" max="4597" width="9.28515625" style="70" customWidth="1"/>
    <col min="4598" max="4603" width="11.28515625" style="70" customWidth="1"/>
    <col min="4604" max="4604" width="10.7109375" style="70" customWidth="1"/>
    <col min="4605" max="4795" width="9.28515625" style="70"/>
    <col min="4796" max="4796" width="41" style="70" customWidth="1"/>
    <col min="4797" max="4803" width="9.28515625" style="70" customWidth="1"/>
    <col min="4804" max="4804" width="10.5703125" style="70" customWidth="1"/>
    <col min="4805" max="4815" width="9.28515625" style="70" customWidth="1"/>
    <col min="4816" max="4816" width="12.7109375" style="70" customWidth="1"/>
    <col min="4817" max="4817" width="13.28515625" style="70" customWidth="1"/>
    <col min="4818" max="4853" width="9.28515625" style="70" customWidth="1"/>
    <col min="4854" max="4859" width="11.28515625" style="70" customWidth="1"/>
    <col min="4860" max="4860" width="10.7109375" style="70" customWidth="1"/>
    <col min="4861" max="5051" width="9.28515625" style="70"/>
    <col min="5052" max="5052" width="41" style="70" customWidth="1"/>
    <col min="5053" max="5059" width="9.28515625" style="70" customWidth="1"/>
    <col min="5060" max="5060" width="10.5703125" style="70" customWidth="1"/>
    <col min="5061" max="5071" width="9.28515625" style="70" customWidth="1"/>
    <col min="5072" max="5072" width="12.7109375" style="70" customWidth="1"/>
    <col min="5073" max="5073" width="13.28515625" style="70" customWidth="1"/>
    <col min="5074" max="5109" width="9.28515625" style="70" customWidth="1"/>
    <col min="5110" max="5115" width="11.28515625" style="70" customWidth="1"/>
    <col min="5116" max="5116" width="10.7109375" style="70" customWidth="1"/>
    <col min="5117" max="5307" width="9.28515625" style="70"/>
    <col min="5308" max="5308" width="41" style="70" customWidth="1"/>
    <col min="5309" max="5315" width="9.28515625" style="70" customWidth="1"/>
    <col min="5316" max="5316" width="10.5703125" style="70" customWidth="1"/>
    <col min="5317" max="5327" width="9.28515625" style="70" customWidth="1"/>
    <col min="5328" max="5328" width="12.7109375" style="70" customWidth="1"/>
    <col min="5329" max="5329" width="13.28515625" style="70" customWidth="1"/>
    <col min="5330" max="5365" width="9.28515625" style="70" customWidth="1"/>
    <col min="5366" max="5371" width="11.28515625" style="70" customWidth="1"/>
    <col min="5372" max="5372" width="10.7109375" style="70" customWidth="1"/>
    <col min="5373" max="5563" width="9.28515625" style="70"/>
    <col min="5564" max="5564" width="41" style="70" customWidth="1"/>
    <col min="5565" max="5571" width="9.28515625" style="70" customWidth="1"/>
    <col min="5572" max="5572" width="10.5703125" style="70" customWidth="1"/>
    <col min="5573" max="5583" width="9.28515625" style="70" customWidth="1"/>
    <col min="5584" max="5584" width="12.7109375" style="70" customWidth="1"/>
    <col min="5585" max="5585" width="13.28515625" style="70" customWidth="1"/>
    <col min="5586" max="5621" width="9.28515625" style="70" customWidth="1"/>
    <col min="5622" max="5627" width="11.28515625" style="70" customWidth="1"/>
    <col min="5628" max="5628" width="10.7109375" style="70" customWidth="1"/>
    <col min="5629" max="5819" width="9.28515625" style="70"/>
    <col min="5820" max="5820" width="41" style="70" customWidth="1"/>
    <col min="5821" max="5827" width="9.28515625" style="70" customWidth="1"/>
    <col min="5828" max="5828" width="10.5703125" style="70" customWidth="1"/>
    <col min="5829" max="5839" width="9.28515625" style="70" customWidth="1"/>
    <col min="5840" max="5840" width="12.7109375" style="70" customWidth="1"/>
    <col min="5841" max="5841" width="13.28515625" style="70" customWidth="1"/>
    <col min="5842" max="5877" width="9.28515625" style="70" customWidth="1"/>
    <col min="5878" max="5883" width="11.28515625" style="70" customWidth="1"/>
    <col min="5884" max="5884" width="10.7109375" style="70" customWidth="1"/>
    <col min="5885" max="6075" width="9.28515625" style="70"/>
    <col min="6076" max="6076" width="41" style="70" customWidth="1"/>
    <col min="6077" max="6083" width="9.28515625" style="70" customWidth="1"/>
    <col min="6084" max="6084" width="10.5703125" style="70" customWidth="1"/>
    <col min="6085" max="6095" width="9.28515625" style="70" customWidth="1"/>
    <col min="6096" max="6096" width="12.7109375" style="70" customWidth="1"/>
    <col min="6097" max="6097" width="13.28515625" style="70" customWidth="1"/>
    <col min="6098" max="6133" width="9.28515625" style="70" customWidth="1"/>
    <col min="6134" max="6139" width="11.28515625" style="70" customWidth="1"/>
    <col min="6140" max="6140" width="10.7109375" style="70" customWidth="1"/>
    <col min="6141" max="6331" width="9.28515625" style="70"/>
    <col min="6332" max="6332" width="41" style="70" customWidth="1"/>
    <col min="6333" max="6339" width="9.28515625" style="70" customWidth="1"/>
    <col min="6340" max="6340" width="10.5703125" style="70" customWidth="1"/>
    <col min="6341" max="6351" width="9.28515625" style="70" customWidth="1"/>
    <col min="6352" max="6352" width="12.7109375" style="70" customWidth="1"/>
    <col min="6353" max="6353" width="13.28515625" style="70" customWidth="1"/>
    <col min="6354" max="6389" width="9.28515625" style="70" customWidth="1"/>
    <col min="6390" max="6395" width="11.28515625" style="70" customWidth="1"/>
    <col min="6396" max="6396" width="10.7109375" style="70" customWidth="1"/>
    <col min="6397" max="6587" width="9.28515625" style="70"/>
    <col min="6588" max="6588" width="41" style="70" customWidth="1"/>
    <col min="6589" max="6595" width="9.28515625" style="70" customWidth="1"/>
    <col min="6596" max="6596" width="10.5703125" style="70" customWidth="1"/>
    <col min="6597" max="6607" width="9.28515625" style="70" customWidth="1"/>
    <col min="6608" max="6608" width="12.7109375" style="70" customWidth="1"/>
    <col min="6609" max="6609" width="13.28515625" style="70" customWidth="1"/>
    <col min="6610" max="6645" width="9.28515625" style="70" customWidth="1"/>
    <col min="6646" max="6651" width="11.28515625" style="70" customWidth="1"/>
    <col min="6652" max="6652" width="10.7109375" style="70" customWidth="1"/>
    <col min="6653" max="6843" width="9.28515625" style="70"/>
    <col min="6844" max="6844" width="41" style="70" customWidth="1"/>
    <col min="6845" max="6851" width="9.28515625" style="70" customWidth="1"/>
    <col min="6852" max="6852" width="10.5703125" style="70" customWidth="1"/>
    <col min="6853" max="6863" width="9.28515625" style="70" customWidth="1"/>
    <col min="6864" max="6864" width="12.7109375" style="70" customWidth="1"/>
    <col min="6865" max="6865" width="13.28515625" style="70" customWidth="1"/>
    <col min="6866" max="6901" width="9.28515625" style="70" customWidth="1"/>
    <col min="6902" max="6907" width="11.28515625" style="70" customWidth="1"/>
    <col min="6908" max="6908" width="10.7109375" style="70" customWidth="1"/>
    <col min="6909" max="7099" width="9.28515625" style="70"/>
    <col min="7100" max="7100" width="41" style="70" customWidth="1"/>
    <col min="7101" max="7107" width="9.28515625" style="70" customWidth="1"/>
    <col min="7108" max="7108" width="10.5703125" style="70" customWidth="1"/>
    <col min="7109" max="7119" width="9.28515625" style="70" customWidth="1"/>
    <col min="7120" max="7120" width="12.7109375" style="70" customWidth="1"/>
    <col min="7121" max="7121" width="13.28515625" style="70" customWidth="1"/>
    <col min="7122" max="7157" width="9.28515625" style="70" customWidth="1"/>
    <col min="7158" max="7163" width="11.28515625" style="70" customWidth="1"/>
    <col min="7164" max="7164" width="10.7109375" style="70" customWidth="1"/>
    <col min="7165" max="7355" width="9.28515625" style="70"/>
    <col min="7356" max="7356" width="41" style="70" customWidth="1"/>
    <col min="7357" max="7363" width="9.28515625" style="70" customWidth="1"/>
    <col min="7364" max="7364" width="10.5703125" style="70" customWidth="1"/>
    <col min="7365" max="7375" width="9.28515625" style="70" customWidth="1"/>
    <col min="7376" max="7376" width="12.7109375" style="70" customWidth="1"/>
    <col min="7377" max="7377" width="13.28515625" style="70" customWidth="1"/>
    <col min="7378" max="7413" width="9.28515625" style="70" customWidth="1"/>
    <col min="7414" max="7419" width="11.28515625" style="70" customWidth="1"/>
    <col min="7420" max="7420" width="10.7109375" style="70" customWidth="1"/>
    <col min="7421" max="7611" width="9.28515625" style="70"/>
    <col min="7612" max="7612" width="41" style="70" customWidth="1"/>
    <col min="7613" max="7619" width="9.28515625" style="70" customWidth="1"/>
    <col min="7620" max="7620" width="10.5703125" style="70" customWidth="1"/>
    <col min="7621" max="7631" width="9.28515625" style="70" customWidth="1"/>
    <col min="7632" max="7632" width="12.7109375" style="70" customWidth="1"/>
    <col min="7633" max="7633" width="13.28515625" style="70" customWidth="1"/>
    <col min="7634" max="7669" width="9.28515625" style="70" customWidth="1"/>
    <col min="7670" max="7675" width="11.28515625" style="70" customWidth="1"/>
    <col min="7676" max="7676" width="10.7109375" style="70" customWidth="1"/>
    <col min="7677" max="7867" width="9.28515625" style="70"/>
    <col min="7868" max="7868" width="41" style="70" customWidth="1"/>
    <col min="7869" max="7875" width="9.28515625" style="70" customWidth="1"/>
    <col min="7876" max="7876" width="10.5703125" style="70" customWidth="1"/>
    <col min="7877" max="7887" width="9.28515625" style="70" customWidth="1"/>
    <col min="7888" max="7888" width="12.7109375" style="70" customWidth="1"/>
    <col min="7889" max="7889" width="13.28515625" style="70" customWidth="1"/>
    <col min="7890" max="7925" width="9.28515625" style="70" customWidth="1"/>
    <col min="7926" max="7931" width="11.28515625" style="70" customWidth="1"/>
    <col min="7932" max="7932" width="10.7109375" style="70" customWidth="1"/>
    <col min="7933" max="8123" width="9.28515625" style="70"/>
    <col min="8124" max="8124" width="41" style="70" customWidth="1"/>
    <col min="8125" max="8131" width="9.28515625" style="70" customWidth="1"/>
    <col min="8132" max="8132" width="10.5703125" style="70" customWidth="1"/>
    <col min="8133" max="8143" width="9.28515625" style="70" customWidth="1"/>
    <col min="8144" max="8144" width="12.7109375" style="70" customWidth="1"/>
    <col min="8145" max="8145" width="13.28515625" style="70" customWidth="1"/>
    <col min="8146" max="8181" width="9.28515625" style="70" customWidth="1"/>
    <col min="8182" max="8187" width="11.28515625" style="70" customWidth="1"/>
    <col min="8188" max="8188" width="10.7109375" style="70" customWidth="1"/>
    <col min="8189" max="8379" width="9.28515625" style="70"/>
    <col min="8380" max="8380" width="41" style="70" customWidth="1"/>
    <col min="8381" max="8387" width="9.28515625" style="70" customWidth="1"/>
    <col min="8388" max="8388" width="10.5703125" style="70" customWidth="1"/>
    <col min="8389" max="8399" width="9.28515625" style="70" customWidth="1"/>
    <col min="8400" max="8400" width="12.7109375" style="70" customWidth="1"/>
    <col min="8401" max="8401" width="13.28515625" style="70" customWidth="1"/>
    <col min="8402" max="8437" width="9.28515625" style="70" customWidth="1"/>
    <col min="8438" max="8443" width="11.28515625" style="70" customWidth="1"/>
    <col min="8444" max="8444" width="10.7109375" style="70" customWidth="1"/>
    <col min="8445" max="8635" width="9.28515625" style="70"/>
    <col min="8636" max="8636" width="41" style="70" customWidth="1"/>
    <col min="8637" max="8643" width="9.28515625" style="70" customWidth="1"/>
    <col min="8644" max="8644" width="10.5703125" style="70" customWidth="1"/>
    <col min="8645" max="8655" width="9.28515625" style="70" customWidth="1"/>
    <col min="8656" max="8656" width="12.7109375" style="70" customWidth="1"/>
    <col min="8657" max="8657" width="13.28515625" style="70" customWidth="1"/>
    <col min="8658" max="8693" width="9.28515625" style="70" customWidth="1"/>
    <col min="8694" max="8699" width="11.28515625" style="70" customWidth="1"/>
    <col min="8700" max="8700" width="10.7109375" style="70" customWidth="1"/>
    <col min="8701" max="8891" width="9.28515625" style="70"/>
    <col min="8892" max="8892" width="41" style="70" customWidth="1"/>
    <col min="8893" max="8899" width="9.28515625" style="70" customWidth="1"/>
    <col min="8900" max="8900" width="10.5703125" style="70" customWidth="1"/>
    <col min="8901" max="8911" width="9.28515625" style="70" customWidth="1"/>
    <col min="8912" max="8912" width="12.7109375" style="70" customWidth="1"/>
    <col min="8913" max="8913" width="13.28515625" style="70" customWidth="1"/>
    <col min="8914" max="8949" width="9.28515625" style="70" customWidth="1"/>
    <col min="8950" max="8955" width="11.28515625" style="70" customWidth="1"/>
    <col min="8956" max="8956" width="10.7109375" style="70" customWidth="1"/>
    <col min="8957" max="9147" width="9.28515625" style="70"/>
    <col min="9148" max="9148" width="41" style="70" customWidth="1"/>
    <col min="9149" max="9155" width="9.28515625" style="70" customWidth="1"/>
    <col min="9156" max="9156" width="10.5703125" style="70" customWidth="1"/>
    <col min="9157" max="9167" width="9.28515625" style="70" customWidth="1"/>
    <col min="9168" max="9168" width="12.7109375" style="70" customWidth="1"/>
    <col min="9169" max="9169" width="13.28515625" style="70" customWidth="1"/>
    <col min="9170" max="9205" width="9.28515625" style="70" customWidth="1"/>
    <col min="9206" max="9211" width="11.28515625" style="70" customWidth="1"/>
    <col min="9212" max="9212" width="10.7109375" style="70" customWidth="1"/>
    <col min="9213" max="9403" width="9.28515625" style="70"/>
    <col min="9404" max="9404" width="41" style="70" customWidth="1"/>
    <col min="9405" max="9411" width="9.28515625" style="70" customWidth="1"/>
    <col min="9412" max="9412" width="10.5703125" style="70" customWidth="1"/>
    <col min="9413" max="9423" width="9.28515625" style="70" customWidth="1"/>
    <col min="9424" max="9424" width="12.7109375" style="70" customWidth="1"/>
    <col min="9425" max="9425" width="13.28515625" style="70" customWidth="1"/>
    <col min="9426" max="9461" width="9.28515625" style="70" customWidth="1"/>
    <col min="9462" max="9467" width="11.28515625" style="70" customWidth="1"/>
    <col min="9468" max="9468" width="10.7109375" style="70" customWidth="1"/>
    <col min="9469" max="9659" width="9.28515625" style="70"/>
    <col min="9660" max="9660" width="41" style="70" customWidth="1"/>
    <col min="9661" max="9667" width="9.28515625" style="70" customWidth="1"/>
    <col min="9668" max="9668" width="10.5703125" style="70" customWidth="1"/>
    <col min="9669" max="9679" width="9.28515625" style="70" customWidth="1"/>
    <col min="9680" max="9680" width="12.7109375" style="70" customWidth="1"/>
    <col min="9681" max="9681" width="13.28515625" style="70" customWidth="1"/>
    <col min="9682" max="9717" width="9.28515625" style="70" customWidth="1"/>
    <col min="9718" max="9723" width="11.28515625" style="70" customWidth="1"/>
    <col min="9724" max="9724" width="10.7109375" style="70" customWidth="1"/>
    <col min="9725" max="9915" width="9.28515625" style="70"/>
    <col min="9916" max="9916" width="41" style="70" customWidth="1"/>
    <col min="9917" max="9923" width="9.28515625" style="70" customWidth="1"/>
    <col min="9924" max="9924" width="10.5703125" style="70" customWidth="1"/>
    <col min="9925" max="9935" width="9.28515625" style="70" customWidth="1"/>
    <col min="9936" max="9936" width="12.7109375" style="70" customWidth="1"/>
    <col min="9937" max="9937" width="13.28515625" style="70" customWidth="1"/>
    <col min="9938" max="9973" width="9.28515625" style="70" customWidth="1"/>
    <col min="9974" max="9979" width="11.28515625" style="70" customWidth="1"/>
    <col min="9980" max="9980" width="10.7109375" style="70" customWidth="1"/>
    <col min="9981" max="10171" width="9.28515625" style="70"/>
    <col min="10172" max="10172" width="41" style="70" customWidth="1"/>
    <col min="10173" max="10179" width="9.28515625" style="70" customWidth="1"/>
    <col min="10180" max="10180" width="10.5703125" style="70" customWidth="1"/>
    <col min="10181" max="10191" width="9.28515625" style="70" customWidth="1"/>
    <col min="10192" max="10192" width="12.7109375" style="70" customWidth="1"/>
    <col min="10193" max="10193" width="13.28515625" style="70" customWidth="1"/>
    <col min="10194" max="10229" width="9.28515625" style="70" customWidth="1"/>
    <col min="10230" max="10235" width="11.28515625" style="70" customWidth="1"/>
    <col min="10236" max="10236" width="10.7109375" style="70" customWidth="1"/>
    <col min="10237" max="10427" width="9.28515625" style="70"/>
    <col min="10428" max="10428" width="41" style="70" customWidth="1"/>
    <col min="10429" max="10435" width="9.28515625" style="70" customWidth="1"/>
    <col min="10436" max="10436" width="10.5703125" style="70" customWidth="1"/>
    <col min="10437" max="10447" width="9.28515625" style="70" customWidth="1"/>
    <col min="10448" max="10448" width="12.7109375" style="70" customWidth="1"/>
    <col min="10449" max="10449" width="13.28515625" style="70" customWidth="1"/>
    <col min="10450" max="10485" width="9.28515625" style="70" customWidth="1"/>
    <col min="10486" max="10491" width="11.28515625" style="70" customWidth="1"/>
    <col min="10492" max="10492" width="10.7109375" style="70" customWidth="1"/>
    <col min="10493" max="10683" width="9.28515625" style="70"/>
    <col min="10684" max="10684" width="41" style="70" customWidth="1"/>
    <col min="10685" max="10691" width="9.28515625" style="70" customWidth="1"/>
    <col min="10692" max="10692" width="10.5703125" style="70" customWidth="1"/>
    <col min="10693" max="10703" width="9.28515625" style="70" customWidth="1"/>
    <col min="10704" max="10704" width="12.7109375" style="70" customWidth="1"/>
    <col min="10705" max="10705" width="13.28515625" style="70" customWidth="1"/>
    <col min="10706" max="10741" width="9.28515625" style="70" customWidth="1"/>
    <col min="10742" max="10747" width="11.28515625" style="70" customWidth="1"/>
    <col min="10748" max="10748" width="10.7109375" style="70" customWidth="1"/>
    <col min="10749" max="10939" width="9.28515625" style="70"/>
    <col min="10940" max="10940" width="41" style="70" customWidth="1"/>
    <col min="10941" max="10947" width="9.28515625" style="70" customWidth="1"/>
    <col min="10948" max="10948" width="10.5703125" style="70" customWidth="1"/>
    <col min="10949" max="10959" width="9.28515625" style="70" customWidth="1"/>
    <col min="10960" max="10960" width="12.7109375" style="70" customWidth="1"/>
    <col min="10961" max="10961" width="13.28515625" style="70" customWidth="1"/>
    <col min="10962" max="10997" width="9.28515625" style="70" customWidth="1"/>
    <col min="10998" max="11003" width="11.28515625" style="70" customWidth="1"/>
    <col min="11004" max="11004" width="10.7109375" style="70" customWidth="1"/>
    <col min="11005" max="11195" width="9.28515625" style="70"/>
    <col min="11196" max="11196" width="41" style="70" customWidth="1"/>
    <col min="11197" max="11203" width="9.28515625" style="70" customWidth="1"/>
    <col min="11204" max="11204" width="10.5703125" style="70" customWidth="1"/>
    <col min="11205" max="11215" width="9.28515625" style="70" customWidth="1"/>
    <col min="11216" max="11216" width="12.7109375" style="70" customWidth="1"/>
    <col min="11217" max="11217" width="13.28515625" style="70" customWidth="1"/>
    <col min="11218" max="11253" width="9.28515625" style="70" customWidth="1"/>
    <col min="11254" max="11259" width="11.28515625" style="70" customWidth="1"/>
    <col min="11260" max="11260" width="10.7109375" style="70" customWidth="1"/>
    <col min="11261" max="11451" width="9.28515625" style="70"/>
    <col min="11452" max="11452" width="41" style="70" customWidth="1"/>
    <col min="11453" max="11459" width="9.28515625" style="70" customWidth="1"/>
    <col min="11460" max="11460" width="10.5703125" style="70" customWidth="1"/>
    <col min="11461" max="11471" width="9.28515625" style="70" customWidth="1"/>
    <col min="11472" max="11472" width="12.7109375" style="70" customWidth="1"/>
    <col min="11473" max="11473" width="13.28515625" style="70" customWidth="1"/>
    <col min="11474" max="11509" width="9.28515625" style="70" customWidth="1"/>
    <col min="11510" max="11515" width="11.28515625" style="70" customWidth="1"/>
    <col min="11516" max="11516" width="10.7109375" style="70" customWidth="1"/>
    <col min="11517" max="11707" width="9.28515625" style="70"/>
    <col min="11708" max="11708" width="41" style="70" customWidth="1"/>
    <col min="11709" max="11715" width="9.28515625" style="70" customWidth="1"/>
    <col min="11716" max="11716" width="10.5703125" style="70" customWidth="1"/>
    <col min="11717" max="11727" width="9.28515625" style="70" customWidth="1"/>
    <col min="11728" max="11728" width="12.7109375" style="70" customWidth="1"/>
    <col min="11729" max="11729" width="13.28515625" style="70" customWidth="1"/>
    <col min="11730" max="11765" width="9.28515625" style="70" customWidth="1"/>
    <col min="11766" max="11771" width="11.28515625" style="70" customWidth="1"/>
    <col min="11772" max="11772" width="10.7109375" style="70" customWidth="1"/>
    <col min="11773" max="11963" width="9.28515625" style="70"/>
    <col min="11964" max="11964" width="41" style="70" customWidth="1"/>
    <col min="11965" max="11971" width="9.28515625" style="70" customWidth="1"/>
    <col min="11972" max="11972" width="10.5703125" style="70" customWidth="1"/>
    <col min="11973" max="11983" width="9.28515625" style="70" customWidth="1"/>
    <col min="11984" max="11984" width="12.7109375" style="70" customWidth="1"/>
    <col min="11985" max="11985" width="13.28515625" style="70" customWidth="1"/>
    <col min="11986" max="12021" width="9.28515625" style="70" customWidth="1"/>
    <col min="12022" max="12027" width="11.28515625" style="70" customWidth="1"/>
    <col min="12028" max="12028" width="10.7109375" style="70" customWidth="1"/>
    <col min="12029" max="12219" width="9.28515625" style="70"/>
    <col min="12220" max="12220" width="41" style="70" customWidth="1"/>
    <col min="12221" max="12227" width="9.28515625" style="70" customWidth="1"/>
    <col min="12228" max="12228" width="10.5703125" style="70" customWidth="1"/>
    <col min="12229" max="12239" width="9.28515625" style="70" customWidth="1"/>
    <col min="12240" max="12240" width="12.7109375" style="70" customWidth="1"/>
    <col min="12241" max="12241" width="13.28515625" style="70" customWidth="1"/>
    <col min="12242" max="12277" width="9.28515625" style="70" customWidth="1"/>
    <col min="12278" max="12283" width="11.28515625" style="70" customWidth="1"/>
    <col min="12284" max="12284" width="10.7109375" style="70" customWidth="1"/>
    <col min="12285" max="12475" width="9.28515625" style="70"/>
    <col min="12476" max="12476" width="41" style="70" customWidth="1"/>
    <col min="12477" max="12483" width="9.28515625" style="70" customWidth="1"/>
    <col min="12484" max="12484" width="10.5703125" style="70" customWidth="1"/>
    <col min="12485" max="12495" width="9.28515625" style="70" customWidth="1"/>
    <col min="12496" max="12496" width="12.7109375" style="70" customWidth="1"/>
    <col min="12497" max="12497" width="13.28515625" style="70" customWidth="1"/>
    <col min="12498" max="12533" width="9.28515625" style="70" customWidth="1"/>
    <col min="12534" max="12539" width="11.28515625" style="70" customWidth="1"/>
    <col min="12540" max="12540" width="10.7109375" style="70" customWidth="1"/>
    <col min="12541" max="12731" width="9.28515625" style="70"/>
    <col min="12732" max="12732" width="41" style="70" customWidth="1"/>
    <col min="12733" max="12739" width="9.28515625" style="70" customWidth="1"/>
    <col min="12740" max="12740" width="10.5703125" style="70" customWidth="1"/>
    <col min="12741" max="12751" width="9.28515625" style="70" customWidth="1"/>
    <col min="12752" max="12752" width="12.7109375" style="70" customWidth="1"/>
    <col min="12753" max="12753" width="13.28515625" style="70" customWidth="1"/>
    <col min="12754" max="12789" width="9.28515625" style="70" customWidth="1"/>
    <col min="12790" max="12795" width="11.28515625" style="70" customWidth="1"/>
    <col min="12796" max="12796" width="10.7109375" style="70" customWidth="1"/>
    <col min="12797" max="12987" width="9.28515625" style="70"/>
    <col min="12988" max="12988" width="41" style="70" customWidth="1"/>
    <col min="12989" max="12995" width="9.28515625" style="70" customWidth="1"/>
    <col min="12996" max="12996" width="10.5703125" style="70" customWidth="1"/>
    <col min="12997" max="13007" width="9.28515625" style="70" customWidth="1"/>
    <col min="13008" max="13008" width="12.7109375" style="70" customWidth="1"/>
    <col min="13009" max="13009" width="13.28515625" style="70" customWidth="1"/>
    <col min="13010" max="13045" width="9.28515625" style="70" customWidth="1"/>
    <col min="13046" max="13051" width="11.28515625" style="70" customWidth="1"/>
    <col min="13052" max="13052" width="10.7109375" style="70" customWidth="1"/>
    <col min="13053" max="13243" width="9.28515625" style="70"/>
    <col min="13244" max="13244" width="41" style="70" customWidth="1"/>
    <col min="13245" max="13251" width="9.28515625" style="70" customWidth="1"/>
    <col min="13252" max="13252" width="10.5703125" style="70" customWidth="1"/>
    <col min="13253" max="13263" width="9.28515625" style="70" customWidth="1"/>
    <col min="13264" max="13264" width="12.7109375" style="70" customWidth="1"/>
    <col min="13265" max="13265" width="13.28515625" style="70" customWidth="1"/>
    <col min="13266" max="13301" width="9.28515625" style="70" customWidth="1"/>
    <col min="13302" max="13307" width="11.28515625" style="70" customWidth="1"/>
    <col min="13308" max="13308" width="10.7109375" style="70" customWidth="1"/>
    <col min="13309" max="13499" width="9.28515625" style="70"/>
    <col min="13500" max="13500" width="41" style="70" customWidth="1"/>
    <col min="13501" max="13507" width="9.28515625" style="70" customWidth="1"/>
    <col min="13508" max="13508" width="10.5703125" style="70" customWidth="1"/>
    <col min="13509" max="13519" width="9.28515625" style="70" customWidth="1"/>
    <col min="13520" max="13520" width="12.7109375" style="70" customWidth="1"/>
    <col min="13521" max="13521" width="13.28515625" style="70" customWidth="1"/>
    <col min="13522" max="13557" width="9.28515625" style="70" customWidth="1"/>
    <col min="13558" max="13563" width="11.28515625" style="70" customWidth="1"/>
    <col min="13564" max="13564" width="10.7109375" style="70" customWidth="1"/>
    <col min="13565" max="13755" width="9.28515625" style="70"/>
    <col min="13756" max="13756" width="41" style="70" customWidth="1"/>
    <col min="13757" max="13763" width="9.28515625" style="70" customWidth="1"/>
    <col min="13764" max="13764" width="10.5703125" style="70" customWidth="1"/>
    <col min="13765" max="13775" width="9.28515625" style="70" customWidth="1"/>
    <col min="13776" max="13776" width="12.7109375" style="70" customWidth="1"/>
    <col min="13777" max="13777" width="13.28515625" style="70" customWidth="1"/>
    <col min="13778" max="13813" width="9.28515625" style="70" customWidth="1"/>
    <col min="13814" max="13819" width="11.28515625" style="70" customWidth="1"/>
    <col min="13820" max="13820" width="10.7109375" style="70" customWidth="1"/>
    <col min="13821" max="14011" width="9.28515625" style="70"/>
    <col min="14012" max="14012" width="41" style="70" customWidth="1"/>
    <col min="14013" max="14019" width="9.28515625" style="70" customWidth="1"/>
    <col min="14020" max="14020" width="10.5703125" style="70" customWidth="1"/>
    <col min="14021" max="14031" width="9.28515625" style="70" customWidth="1"/>
    <col min="14032" max="14032" width="12.7109375" style="70" customWidth="1"/>
    <col min="14033" max="14033" width="13.28515625" style="70" customWidth="1"/>
    <col min="14034" max="14069" width="9.28515625" style="70" customWidth="1"/>
    <col min="14070" max="14075" width="11.28515625" style="70" customWidth="1"/>
    <col min="14076" max="14076" width="10.7109375" style="70" customWidth="1"/>
    <col min="14077" max="14267" width="9.28515625" style="70"/>
    <col min="14268" max="14268" width="41" style="70" customWidth="1"/>
    <col min="14269" max="14275" width="9.28515625" style="70" customWidth="1"/>
    <col min="14276" max="14276" width="10.5703125" style="70" customWidth="1"/>
    <col min="14277" max="14287" width="9.28515625" style="70" customWidth="1"/>
    <col min="14288" max="14288" width="12.7109375" style="70" customWidth="1"/>
    <col min="14289" max="14289" width="13.28515625" style="70" customWidth="1"/>
    <col min="14290" max="14325" width="9.28515625" style="70" customWidth="1"/>
    <col min="14326" max="14331" width="11.28515625" style="70" customWidth="1"/>
    <col min="14332" max="14332" width="10.7109375" style="70" customWidth="1"/>
    <col min="14333" max="14523" width="9.28515625" style="70"/>
    <col min="14524" max="14524" width="41" style="70" customWidth="1"/>
    <col min="14525" max="14531" width="9.28515625" style="70" customWidth="1"/>
    <col min="14532" max="14532" width="10.5703125" style="70" customWidth="1"/>
    <col min="14533" max="14543" width="9.28515625" style="70" customWidth="1"/>
    <col min="14544" max="14544" width="12.7109375" style="70" customWidth="1"/>
    <col min="14545" max="14545" width="13.28515625" style="70" customWidth="1"/>
    <col min="14546" max="14581" width="9.28515625" style="70" customWidth="1"/>
    <col min="14582" max="14587" width="11.28515625" style="70" customWidth="1"/>
    <col min="14588" max="14588" width="10.7109375" style="70" customWidth="1"/>
    <col min="14589" max="14779" width="9.28515625" style="70"/>
    <col min="14780" max="14780" width="41" style="70" customWidth="1"/>
    <col min="14781" max="14787" width="9.28515625" style="70" customWidth="1"/>
    <col min="14788" max="14788" width="10.5703125" style="70" customWidth="1"/>
    <col min="14789" max="14799" width="9.28515625" style="70" customWidth="1"/>
    <col min="14800" max="14800" width="12.7109375" style="70" customWidth="1"/>
    <col min="14801" max="14801" width="13.28515625" style="70" customWidth="1"/>
    <col min="14802" max="14837" width="9.28515625" style="70" customWidth="1"/>
    <col min="14838" max="14843" width="11.28515625" style="70" customWidth="1"/>
    <col min="14844" max="14844" width="10.7109375" style="70" customWidth="1"/>
    <col min="14845" max="15035" width="9.28515625" style="70"/>
    <col min="15036" max="15036" width="41" style="70" customWidth="1"/>
    <col min="15037" max="15043" width="9.28515625" style="70" customWidth="1"/>
    <col min="15044" max="15044" width="10.5703125" style="70" customWidth="1"/>
    <col min="15045" max="15055" width="9.28515625" style="70" customWidth="1"/>
    <col min="15056" max="15056" width="12.7109375" style="70" customWidth="1"/>
    <col min="15057" max="15057" width="13.28515625" style="70" customWidth="1"/>
    <col min="15058" max="15093" width="9.28515625" style="70" customWidth="1"/>
    <col min="15094" max="15099" width="11.28515625" style="70" customWidth="1"/>
    <col min="15100" max="15100" width="10.7109375" style="70" customWidth="1"/>
    <col min="15101" max="15291" width="9.28515625" style="70"/>
    <col min="15292" max="15292" width="41" style="70" customWidth="1"/>
    <col min="15293" max="15299" width="9.28515625" style="70" customWidth="1"/>
    <col min="15300" max="15300" width="10.5703125" style="70" customWidth="1"/>
    <col min="15301" max="15311" width="9.28515625" style="70" customWidth="1"/>
    <col min="15312" max="15312" width="12.7109375" style="70" customWidth="1"/>
    <col min="15313" max="15313" width="13.28515625" style="70" customWidth="1"/>
    <col min="15314" max="15349" width="9.28515625" style="70" customWidth="1"/>
    <col min="15350" max="15355" width="11.28515625" style="70" customWidth="1"/>
    <col min="15356" max="15356" width="10.7109375" style="70" customWidth="1"/>
    <col min="15357" max="15547" width="9.28515625" style="70"/>
    <col min="15548" max="15548" width="41" style="70" customWidth="1"/>
    <col min="15549" max="15555" width="9.28515625" style="70" customWidth="1"/>
    <col min="15556" max="15556" width="10.5703125" style="70" customWidth="1"/>
    <col min="15557" max="15567" width="9.28515625" style="70" customWidth="1"/>
    <col min="15568" max="15568" width="12.7109375" style="70" customWidth="1"/>
    <col min="15569" max="15569" width="13.28515625" style="70" customWidth="1"/>
    <col min="15570" max="15605" width="9.28515625" style="70" customWidth="1"/>
    <col min="15606" max="15611" width="11.28515625" style="70" customWidth="1"/>
    <col min="15612" max="15612" width="10.7109375" style="70" customWidth="1"/>
    <col min="15613" max="15803" width="9.28515625" style="70"/>
    <col min="15804" max="15804" width="41" style="70" customWidth="1"/>
    <col min="15805" max="15811" width="9.28515625" style="70" customWidth="1"/>
    <col min="15812" max="15812" width="10.5703125" style="70" customWidth="1"/>
    <col min="15813" max="15823" width="9.28515625" style="70" customWidth="1"/>
    <col min="15824" max="15824" width="12.7109375" style="70" customWidth="1"/>
    <col min="15825" max="15825" width="13.28515625" style="70" customWidth="1"/>
    <col min="15826" max="15861" width="9.28515625" style="70" customWidth="1"/>
    <col min="15862" max="15867" width="11.28515625" style="70" customWidth="1"/>
    <col min="15868" max="15868" width="10.7109375" style="70" customWidth="1"/>
    <col min="15869" max="16059" width="9.28515625" style="70"/>
    <col min="16060" max="16060" width="41" style="70" customWidth="1"/>
    <col min="16061" max="16067" width="9.28515625" style="70" customWidth="1"/>
    <col min="16068" max="16068" width="10.5703125" style="70" customWidth="1"/>
    <col min="16069" max="16079" width="9.28515625" style="70" customWidth="1"/>
    <col min="16080" max="16080" width="12.7109375" style="70" customWidth="1"/>
    <col min="16081" max="16081" width="13.28515625" style="70" customWidth="1"/>
    <col min="16082" max="16117" width="9.28515625" style="70" customWidth="1"/>
    <col min="16118" max="16123" width="11.28515625" style="70" customWidth="1"/>
    <col min="16124" max="16124" width="10.7109375" style="70" customWidth="1"/>
    <col min="16125" max="16384" width="9.28515625" style="70"/>
  </cols>
  <sheetData>
    <row r="1" spans="1:74" s="69" customFormat="1" ht="18.75" x14ac:dyDescent="0.3">
      <c r="A1" s="231" t="s">
        <v>109</v>
      </c>
      <c r="B1" s="248" t="s">
        <v>110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50"/>
    </row>
    <row r="2" spans="1:74" ht="18.75" x14ac:dyDescent="0.3">
      <c r="A2" s="247"/>
      <c r="B2" s="248" t="s">
        <v>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50"/>
    </row>
    <row r="3" spans="1:74" ht="18.75" x14ac:dyDescent="0.3">
      <c r="A3" s="223" t="s">
        <v>111</v>
      </c>
      <c r="B3" s="252" t="s">
        <v>11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248" t="s">
        <v>12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50"/>
    </row>
    <row r="4" spans="1:74" ht="18.75" x14ac:dyDescent="0.3">
      <c r="A4" s="251"/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23">
        <v>2018</v>
      </c>
      <c r="P4" s="258"/>
      <c r="Q4" s="258"/>
      <c r="R4" s="258"/>
      <c r="S4" s="258"/>
      <c r="T4" s="258"/>
      <c r="U4" s="258"/>
      <c r="V4" s="258"/>
      <c r="W4" s="245"/>
      <c r="X4" s="245"/>
      <c r="Y4" s="245"/>
      <c r="Z4" s="245"/>
      <c r="AA4" s="223">
        <v>2019</v>
      </c>
      <c r="AB4" s="258"/>
      <c r="AC4" s="258"/>
      <c r="AD4" s="258"/>
      <c r="AE4" s="258"/>
      <c r="AF4" s="258"/>
      <c r="AG4" s="258"/>
      <c r="AH4" s="258"/>
      <c r="AI4" s="245"/>
      <c r="AJ4" s="245"/>
      <c r="AK4" s="245"/>
      <c r="AL4" s="245"/>
      <c r="AM4" s="223">
        <v>2020</v>
      </c>
      <c r="AN4" s="258"/>
      <c r="AO4" s="258"/>
      <c r="AP4" s="258"/>
      <c r="AQ4" s="258"/>
      <c r="AR4" s="258"/>
      <c r="AS4" s="258"/>
      <c r="AT4" s="258"/>
      <c r="AU4" s="245"/>
      <c r="AV4" s="245"/>
      <c r="AW4" s="245"/>
      <c r="AX4" s="245"/>
      <c r="AY4" s="248">
        <v>2021</v>
      </c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41" t="s">
        <v>222</v>
      </c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3"/>
    </row>
    <row r="5" spans="1:74" s="10" customFormat="1" ht="24" customHeight="1" x14ac:dyDescent="0.2">
      <c r="A5" s="251"/>
      <c r="B5" s="71">
        <v>2010</v>
      </c>
      <c r="C5" s="71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  <c r="L5" s="10">
        <v>2020</v>
      </c>
      <c r="M5" s="10">
        <v>2021</v>
      </c>
      <c r="N5" s="181" t="s">
        <v>222</v>
      </c>
      <c r="O5" s="10" t="s">
        <v>112</v>
      </c>
      <c r="P5" s="10" t="s">
        <v>113</v>
      </c>
      <c r="Q5" s="10" t="s">
        <v>114</v>
      </c>
      <c r="R5" s="10" t="s">
        <v>115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116</v>
      </c>
      <c r="X5" s="10" t="s">
        <v>117</v>
      </c>
      <c r="Y5" s="10" t="s">
        <v>118</v>
      </c>
      <c r="Z5" s="10" t="s">
        <v>119</v>
      </c>
      <c r="AA5" s="10" t="s">
        <v>112</v>
      </c>
      <c r="AB5" s="10" t="s">
        <v>113</v>
      </c>
      <c r="AC5" s="10" t="s">
        <v>114</v>
      </c>
      <c r="AD5" s="10" t="s">
        <v>115</v>
      </c>
      <c r="AE5" s="10" t="s">
        <v>17</v>
      </c>
      <c r="AF5" s="10" t="s">
        <v>18</v>
      </c>
      <c r="AG5" s="10" t="s">
        <v>19</v>
      </c>
      <c r="AH5" s="10" t="s">
        <v>20</v>
      </c>
      <c r="AI5" s="10" t="s">
        <v>116</v>
      </c>
      <c r="AJ5" s="10" t="s">
        <v>117</v>
      </c>
      <c r="AK5" s="10" t="s">
        <v>118</v>
      </c>
      <c r="AL5" s="10" t="s">
        <v>119</v>
      </c>
      <c r="AM5" s="10" t="s">
        <v>112</v>
      </c>
      <c r="AN5" s="10" t="s">
        <v>113</v>
      </c>
      <c r="AO5" s="10" t="s">
        <v>114</v>
      </c>
      <c r="AP5" s="10" t="s">
        <v>115</v>
      </c>
      <c r="AQ5" s="10" t="s">
        <v>17</v>
      </c>
      <c r="AR5" s="10" t="s">
        <v>18</v>
      </c>
      <c r="AS5" s="10" t="s">
        <v>19</v>
      </c>
      <c r="AT5" s="10" t="s">
        <v>20</v>
      </c>
      <c r="AU5" s="10" t="s">
        <v>116</v>
      </c>
      <c r="AV5" s="10" t="s">
        <v>117</v>
      </c>
      <c r="AW5" s="10" t="s">
        <v>118</v>
      </c>
      <c r="AX5" s="10" t="s">
        <v>119</v>
      </c>
      <c r="AY5" s="10" t="s">
        <v>112</v>
      </c>
      <c r="AZ5" s="10" t="s">
        <v>113</v>
      </c>
      <c r="BA5" s="10" t="s">
        <v>114</v>
      </c>
      <c r="BB5" s="10" t="s">
        <v>115</v>
      </c>
      <c r="BC5" s="10" t="s">
        <v>17</v>
      </c>
      <c r="BD5" s="10" t="s">
        <v>18</v>
      </c>
      <c r="BE5" s="10" t="s">
        <v>19</v>
      </c>
      <c r="BF5" s="10" t="s">
        <v>20</v>
      </c>
      <c r="BG5" s="10" t="s">
        <v>116</v>
      </c>
      <c r="BH5" s="10" t="s">
        <v>117</v>
      </c>
      <c r="BI5" s="10" t="s">
        <v>118</v>
      </c>
      <c r="BJ5" s="10" t="s">
        <v>119</v>
      </c>
      <c r="BK5" s="10" t="s">
        <v>112</v>
      </c>
      <c r="BL5" s="10" t="s">
        <v>113</v>
      </c>
      <c r="BM5" s="10" t="s">
        <v>114</v>
      </c>
      <c r="BN5" s="10" t="s">
        <v>115</v>
      </c>
      <c r="BO5" s="10" t="s">
        <v>17</v>
      </c>
      <c r="BP5" s="10" t="s">
        <v>18</v>
      </c>
      <c r="BQ5" s="10" t="s">
        <v>19</v>
      </c>
      <c r="BR5" s="10" t="s">
        <v>20</v>
      </c>
      <c r="BS5" s="10" t="s">
        <v>116</v>
      </c>
      <c r="BT5" s="10" t="s">
        <v>117</v>
      </c>
      <c r="BU5" s="10" t="s">
        <v>118</v>
      </c>
      <c r="BV5" s="10" t="s">
        <v>119</v>
      </c>
    </row>
    <row r="6" spans="1:74" s="10" customFormat="1" ht="24" customHeight="1" x14ac:dyDescent="0.2">
      <c r="A6" s="10" t="s">
        <v>120</v>
      </c>
      <c r="B6" s="71"/>
      <c r="C6" s="71"/>
      <c r="D6" s="12"/>
      <c r="E6" s="12"/>
      <c r="F6" s="12"/>
      <c r="G6" s="12"/>
      <c r="H6" s="12"/>
      <c r="I6" s="12"/>
      <c r="J6" s="12"/>
      <c r="K6" s="12"/>
      <c r="N6" s="181"/>
      <c r="BE6" s="111"/>
      <c r="BF6" s="111"/>
      <c r="BG6" s="111"/>
    </row>
    <row r="7" spans="1:74" s="10" customFormat="1" ht="12.75" x14ac:dyDescent="0.2">
      <c r="A7" s="72" t="s">
        <v>121</v>
      </c>
      <c r="B7" s="73">
        <v>10044</v>
      </c>
      <c r="C7" s="73">
        <v>122403.66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f>SUM(O7:Z7)</f>
        <v>0</v>
      </c>
      <c r="K7" s="45">
        <f>SUM(AA7:AL7)</f>
        <v>0</v>
      </c>
      <c r="L7" s="45">
        <f>SUM(AM7:AX7)</f>
        <v>0</v>
      </c>
      <c r="M7" s="35">
        <f>SUM(AY7:BJ7)</f>
        <v>0</v>
      </c>
      <c r="N7" s="181">
        <f>SUM(BK7:BV7)</f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75">
        <v>0</v>
      </c>
      <c r="AS7" s="75">
        <v>0</v>
      </c>
      <c r="AT7" s="75">
        <v>0</v>
      </c>
      <c r="AU7" s="75">
        <v>0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</row>
    <row r="8" spans="1:74" s="10" customFormat="1" ht="25.5" x14ac:dyDescent="0.2">
      <c r="A8" s="74" t="s">
        <v>122</v>
      </c>
      <c r="B8" s="73">
        <v>27100</v>
      </c>
      <c r="C8" s="73">
        <v>21361</v>
      </c>
      <c r="D8" s="45">
        <v>7971</v>
      </c>
      <c r="E8" s="47">
        <v>340</v>
      </c>
      <c r="F8" s="45">
        <v>300</v>
      </c>
      <c r="G8" s="11">
        <v>480</v>
      </c>
      <c r="H8" s="11">
        <v>0</v>
      </c>
      <c r="I8" s="11">
        <v>1720</v>
      </c>
      <c r="J8" s="45">
        <f>SUM(O8:Z8)</f>
        <v>3550</v>
      </c>
      <c r="K8" s="45">
        <f>SUM(AA8:AL8)</f>
        <v>1092</v>
      </c>
      <c r="L8" s="45">
        <f t="shared" ref="L8:L16" si="0">SUM(AM8:AX8)</f>
        <v>0</v>
      </c>
      <c r="M8" s="35">
        <f>SUM(AY8:BJ8)</f>
        <v>1060</v>
      </c>
      <c r="N8" s="181">
        <f t="shared" ref="N8:N16" si="1">SUM(BK8:BV8)</f>
        <v>0</v>
      </c>
      <c r="O8" s="142">
        <v>100</v>
      </c>
      <c r="P8" s="142">
        <v>0</v>
      </c>
      <c r="Q8" s="142">
        <v>240</v>
      </c>
      <c r="R8" s="142">
        <v>140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3000</v>
      </c>
      <c r="Y8" s="142">
        <v>20</v>
      </c>
      <c r="Z8" s="142">
        <v>50</v>
      </c>
      <c r="AA8" s="142">
        <v>0</v>
      </c>
      <c r="AB8" s="142">
        <v>0</v>
      </c>
      <c r="AC8" s="142">
        <v>0</v>
      </c>
      <c r="AD8" s="142">
        <v>222</v>
      </c>
      <c r="AE8" s="142">
        <v>0</v>
      </c>
      <c r="AF8" s="142">
        <v>0</v>
      </c>
      <c r="AG8" s="142">
        <v>0</v>
      </c>
      <c r="AH8" s="142">
        <v>0</v>
      </c>
      <c r="AI8" s="142">
        <v>0</v>
      </c>
      <c r="AJ8" s="142">
        <v>670</v>
      </c>
      <c r="AK8" s="142">
        <v>0</v>
      </c>
      <c r="AL8" s="142">
        <v>200</v>
      </c>
      <c r="AM8" s="142">
        <v>0</v>
      </c>
      <c r="AN8" s="142">
        <v>0</v>
      </c>
      <c r="AO8" s="142">
        <v>0</v>
      </c>
      <c r="AP8" s="142">
        <v>0</v>
      </c>
      <c r="AQ8" s="142">
        <v>0</v>
      </c>
      <c r="AR8" s="142">
        <v>0</v>
      </c>
      <c r="AS8" s="142">
        <v>0</v>
      </c>
      <c r="AT8" s="142">
        <v>0</v>
      </c>
      <c r="AU8" s="142">
        <v>0</v>
      </c>
      <c r="AV8" s="142">
        <f>SUM(BJ7:BT7)</f>
        <v>0</v>
      </c>
      <c r="AW8" s="142">
        <f>SUM(BK7:BU7)</f>
        <v>0</v>
      </c>
      <c r="AX8" s="142">
        <f>SUM(BK7:BV7)</f>
        <v>0</v>
      </c>
      <c r="AY8" s="142">
        <v>530</v>
      </c>
      <c r="AZ8" s="75">
        <v>0</v>
      </c>
      <c r="BA8" s="142">
        <f t="shared" ref="BA8:BD10" si="2">SUM(BN7:BY7)</f>
        <v>0</v>
      </c>
      <c r="BB8" s="142">
        <f t="shared" si="2"/>
        <v>0</v>
      </c>
      <c r="BC8" s="142">
        <f t="shared" si="2"/>
        <v>0</v>
      </c>
      <c r="BD8" s="142">
        <f t="shared" si="2"/>
        <v>0</v>
      </c>
      <c r="BE8" s="143">
        <v>0</v>
      </c>
      <c r="BF8" s="143">
        <v>0</v>
      </c>
      <c r="BG8" s="143">
        <v>0</v>
      </c>
      <c r="BH8" s="143">
        <v>0</v>
      </c>
      <c r="BI8" s="35">
        <v>530</v>
      </c>
      <c r="BJ8" s="144">
        <v>0</v>
      </c>
      <c r="BK8" s="144">
        <v>0</v>
      </c>
      <c r="BL8" s="144">
        <v>0</v>
      </c>
      <c r="BM8" s="144">
        <v>0</v>
      </c>
      <c r="BN8" s="144">
        <v>0</v>
      </c>
      <c r="BO8" s="144">
        <v>0</v>
      </c>
      <c r="BP8" s="144">
        <v>0</v>
      </c>
      <c r="BQ8" s="144">
        <v>0</v>
      </c>
      <c r="BR8" s="144">
        <v>0</v>
      </c>
      <c r="BS8" s="75">
        <v>0</v>
      </c>
      <c r="BT8" s="75">
        <v>0</v>
      </c>
      <c r="BU8" s="75">
        <v>0</v>
      </c>
      <c r="BV8" s="75">
        <v>0</v>
      </c>
    </row>
    <row r="9" spans="1:74" s="7" customFormat="1" ht="12.75" x14ac:dyDescent="0.2">
      <c r="A9" s="72" t="s">
        <v>123</v>
      </c>
      <c r="B9" s="75">
        <v>17616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f>SUM(O9:Z9)</f>
        <v>0</v>
      </c>
      <c r="K9" s="45">
        <f>SUM(AA9:AL9)</f>
        <v>0</v>
      </c>
      <c r="L9" s="45">
        <f t="shared" si="0"/>
        <v>57</v>
      </c>
      <c r="M9" s="35">
        <f>SUM(AY9:BJ9)</f>
        <v>0</v>
      </c>
      <c r="N9" s="181">
        <f t="shared" si="1"/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>
        <v>57</v>
      </c>
      <c r="AP9" s="142">
        <v>0</v>
      </c>
      <c r="AQ9" s="142">
        <v>0</v>
      </c>
      <c r="AR9" s="142">
        <v>0</v>
      </c>
      <c r="AS9" s="142">
        <v>0</v>
      </c>
      <c r="AT9" s="142">
        <v>0</v>
      </c>
      <c r="AU9" s="142">
        <v>0</v>
      </c>
      <c r="AV9" s="142">
        <f>SUM(BJ8:BT8)</f>
        <v>0</v>
      </c>
      <c r="AW9" s="142">
        <f>SUM(BK8:BU8)</f>
        <v>0</v>
      </c>
      <c r="AX9" s="142">
        <f>SUM(BK8:BV8)</f>
        <v>0</v>
      </c>
      <c r="AY9" s="144">
        <v>0</v>
      </c>
      <c r="AZ9" s="75">
        <v>0</v>
      </c>
      <c r="BA9" s="142">
        <f t="shared" si="2"/>
        <v>0</v>
      </c>
      <c r="BB9" s="142">
        <f t="shared" si="2"/>
        <v>0</v>
      </c>
      <c r="BC9" s="142">
        <f t="shared" si="2"/>
        <v>0</v>
      </c>
      <c r="BD9" s="142">
        <f t="shared" si="2"/>
        <v>0</v>
      </c>
      <c r="BE9" s="144">
        <v>0</v>
      </c>
      <c r="BF9" s="144">
        <v>0</v>
      </c>
      <c r="BG9" s="144">
        <v>0</v>
      </c>
      <c r="BH9" s="144">
        <v>0</v>
      </c>
      <c r="BI9" s="144">
        <v>0</v>
      </c>
      <c r="BJ9" s="144">
        <v>0</v>
      </c>
      <c r="BK9" s="144">
        <v>0</v>
      </c>
      <c r="BL9" s="144">
        <v>0</v>
      </c>
      <c r="BM9" s="144">
        <v>0</v>
      </c>
      <c r="BN9" s="144">
        <v>0</v>
      </c>
      <c r="BO9" s="144">
        <v>0</v>
      </c>
      <c r="BP9" s="144">
        <v>0</v>
      </c>
      <c r="BQ9" s="144">
        <v>0</v>
      </c>
      <c r="BR9" s="144">
        <v>0</v>
      </c>
      <c r="BS9" s="75">
        <v>0</v>
      </c>
      <c r="BT9" s="75">
        <v>0</v>
      </c>
      <c r="BU9" s="75">
        <v>0</v>
      </c>
      <c r="BV9" s="75">
        <v>0</v>
      </c>
    </row>
    <row r="10" spans="1:74" s="77" customFormat="1" ht="16.5" customHeight="1" x14ac:dyDescent="0.2">
      <c r="A10" s="7" t="s">
        <v>124</v>
      </c>
      <c r="B10" s="76">
        <f>B11-B7-B8-B9</f>
        <v>14941</v>
      </c>
      <c r="C10" s="76">
        <f t="shared" ref="C10:Z10" si="3">C11-C7-C8-C9</f>
        <v>6788.5599999999977</v>
      </c>
      <c r="D10" s="76">
        <f t="shared" si="3"/>
        <v>347</v>
      </c>
      <c r="E10" s="76">
        <f t="shared" si="3"/>
        <v>100</v>
      </c>
      <c r="F10" s="76">
        <f t="shared" si="3"/>
        <v>0</v>
      </c>
      <c r="G10" s="76">
        <f t="shared" si="3"/>
        <v>960</v>
      </c>
      <c r="H10" s="76">
        <f t="shared" si="3"/>
        <v>0</v>
      </c>
      <c r="I10" s="76">
        <f t="shared" si="3"/>
        <v>28411</v>
      </c>
      <c r="J10" s="45">
        <f>SUM(O10:Z10)</f>
        <v>49048</v>
      </c>
      <c r="K10" s="45">
        <f t="shared" ref="K10:K16" si="4">SUM(AA10:AL10)</f>
        <v>68040</v>
      </c>
      <c r="L10" s="45">
        <f t="shared" si="0"/>
        <v>21444</v>
      </c>
      <c r="M10" s="35">
        <f>SUM(AY10:BJ10)</f>
        <v>399931</v>
      </c>
      <c r="N10" s="181">
        <f t="shared" si="1"/>
        <v>0</v>
      </c>
      <c r="O10" s="145">
        <f t="shared" si="3"/>
        <v>3530</v>
      </c>
      <c r="P10" s="145">
        <f t="shared" si="3"/>
        <v>200</v>
      </c>
      <c r="Q10" s="145">
        <f t="shared" si="3"/>
        <v>5219</v>
      </c>
      <c r="R10" s="145">
        <f t="shared" si="3"/>
        <v>365</v>
      </c>
      <c r="S10" s="145">
        <f t="shared" si="3"/>
        <v>0</v>
      </c>
      <c r="T10" s="145">
        <f t="shared" si="3"/>
        <v>0</v>
      </c>
      <c r="U10" s="145">
        <f t="shared" si="3"/>
        <v>1450</v>
      </c>
      <c r="V10" s="145">
        <f t="shared" si="3"/>
        <v>53</v>
      </c>
      <c r="W10" s="145">
        <f t="shared" si="3"/>
        <v>745</v>
      </c>
      <c r="X10" s="145">
        <f t="shared" si="3"/>
        <v>8500</v>
      </c>
      <c r="Y10" s="145">
        <f t="shared" si="3"/>
        <v>616</v>
      </c>
      <c r="Z10" s="145">
        <f t="shared" si="3"/>
        <v>28370</v>
      </c>
      <c r="AA10" s="145">
        <f>AA11-AA7-AA8-AA9</f>
        <v>9227</v>
      </c>
      <c r="AB10" s="145">
        <f t="shared" ref="AB10:AL10" si="5">AB11-AB7-AB8-AB9</f>
        <v>0</v>
      </c>
      <c r="AC10" s="145">
        <f t="shared" si="5"/>
        <v>38053</v>
      </c>
      <c r="AD10" s="145">
        <f t="shared" si="5"/>
        <v>270</v>
      </c>
      <c r="AE10" s="145">
        <f t="shared" si="5"/>
        <v>7460</v>
      </c>
      <c r="AF10" s="145">
        <f t="shared" si="5"/>
        <v>1810</v>
      </c>
      <c r="AG10" s="145">
        <f t="shared" si="5"/>
        <v>3100</v>
      </c>
      <c r="AH10" s="145">
        <f t="shared" si="5"/>
        <v>50</v>
      </c>
      <c r="AI10" s="145">
        <f t="shared" si="5"/>
        <v>60</v>
      </c>
      <c r="AJ10" s="145">
        <f t="shared" si="5"/>
        <v>4385</v>
      </c>
      <c r="AK10" s="145">
        <f t="shared" si="5"/>
        <v>2185</v>
      </c>
      <c r="AL10" s="145">
        <f t="shared" si="5"/>
        <v>1440</v>
      </c>
      <c r="AM10" s="145">
        <f t="shared" ref="AM10:AR10" si="6">AM11-AM7-AM8-AM9</f>
        <v>0</v>
      </c>
      <c r="AN10" s="145">
        <f t="shared" si="6"/>
        <v>6181</v>
      </c>
      <c r="AO10" s="145">
        <f t="shared" si="6"/>
        <v>1501</v>
      </c>
      <c r="AP10" s="145">
        <f t="shared" si="6"/>
        <v>0</v>
      </c>
      <c r="AQ10" s="145">
        <f t="shared" si="6"/>
        <v>0</v>
      </c>
      <c r="AR10" s="145">
        <f t="shared" si="6"/>
        <v>11057</v>
      </c>
      <c r="AS10" s="145">
        <v>150</v>
      </c>
      <c r="AT10" s="142">
        <v>0</v>
      </c>
      <c r="AU10" s="142">
        <v>0</v>
      </c>
      <c r="AV10" s="145">
        <v>600</v>
      </c>
      <c r="AW10" s="145">
        <v>0</v>
      </c>
      <c r="AX10" s="145">
        <v>1955</v>
      </c>
      <c r="AY10" s="145">
        <v>2000</v>
      </c>
      <c r="AZ10" s="145">
        <v>550</v>
      </c>
      <c r="BA10" s="142">
        <f t="shared" si="2"/>
        <v>0</v>
      </c>
      <c r="BB10" s="142">
        <f t="shared" si="2"/>
        <v>0</v>
      </c>
      <c r="BC10" s="142">
        <f t="shared" si="2"/>
        <v>0</v>
      </c>
      <c r="BD10" s="142">
        <f t="shared" si="2"/>
        <v>0</v>
      </c>
      <c r="BE10" s="145">
        <v>0</v>
      </c>
      <c r="BF10" s="145">
        <v>45431</v>
      </c>
      <c r="BG10" s="145">
        <v>350050</v>
      </c>
      <c r="BH10" s="76">
        <v>400</v>
      </c>
      <c r="BI10" s="144">
        <v>0</v>
      </c>
      <c r="BJ10" s="76">
        <v>1500</v>
      </c>
      <c r="BK10" s="144">
        <v>0</v>
      </c>
      <c r="BL10" s="144">
        <v>0</v>
      </c>
      <c r="BM10" s="144">
        <v>0</v>
      </c>
      <c r="BN10" s="144">
        <v>0</v>
      </c>
      <c r="BO10" s="144">
        <v>0</v>
      </c>
      <c r="BP10" s="144">
        <v>0</v>
      </c>
      <c r="BQ10" s="144">
        <v>0</v>
      </c>
      <c r="BR10" s="144">
        <v>0</v>
      </c>
      <c r="BS10" s="75">
        <v>0</v>
      </c>
      <c r="BT10" s="75">
        <v>0</v>
      </c>
      <c r="BU10" s="75">
        <v>0</v>
      </c>
      <c r="BV10" s="75">
        <v>0</v>
      </c>
    </row>
    <row r="11" spans="1:74" s="7" customFormat="1" ht="12.75" x14ac:dyDescent="0.2">
      <c r="A11" s="78" t="s">
        <v>125</v>
      </c>
      <c r="B11" s="79">
        <v>69701</v>
      </c>
      <c r="C11" s="79">
        <v>150553.22</v>
      </c>
      <c r="D11" s="79">
        <v>8318</v>
      </c>
      <c r="E11" s="80">
        <v>440</v>
      </c>
      <c r="F11" s="80">
        <v>300</v>
      </c>
      <c r="G11" s="35">
        <v>1440</v>
      </c>
      <c r="H11" s="35">
        <v>0</v>
      </c>
      <c r="I11" s="35">
        <v>30131</v>
      </c>
      <c r="J11" s="35">
        <f>SUM(J7:J10)</f>
        <v>52598</v>
      </c>
      <c r="K11" s="80">
        <f t="shared" si="4"/>
        <v>69132</v>
      </c>
      <c r="L11" s="80">
        <f t="shared" si="0"/>
        <v>21501</v>
      </c>
      <c r="M11" s="35">
        <f>SUM(AY11:BJ11)</f>
        <v>400991</v>
      </c>
      <c r="N11" s="181">
        <f t="shared" si="1"/>
        <v>0</v>
      </c>
      <c r="O11" s="143">
        <v>3630</v>
      </c>
      <c r="P11" s="143">
        <v>200</v>
      </c>
      <c r="Q11" s="143">
        <v>5459</v>
      </c>
      <c r="R11" s="143">
        <v>505</v>
      </c>
      <c r="S11" s="143">
        <v>0</v>
      </c>
      <c r="T11" s="143">
        <v>0</v>
      </c>
      <c r="U11" s="143">
        <v>1450</v>
      </c>
      <c r="V11" s="143">
        <v>53</v>
      </c>
      <c r="W11" s="143">
        <v>745</v>
      </c>
      <c r="X11" s="143">
        <v>11500</v>
      </c>
      <c r="Y11" s="143">
        <v>636</v>
      </c>
      <c r="Z11" s="143">
        <v>28420</v>
      </c>
      <c r="AA11" s="143">
        <v>9227</v>
      </c>
      <c r="AB11" s="143">
        <v>0</v>
      </c>
      <c r="AC11" s="143">
        <v>38053</v>
      </c>
      <c r="AD11" s="143">
        <v>492</v>
      </c>
      <c r="AE11" s="143">
        <v>7460</v>
      </c>
      <c r="AF11" s="143">
        <v>1810</v>
      </c>
      <c r="AG11" s="143">
        <v>3100</v>
      </c>
      <c r="AH11" s="143">
        <v>50</v>
      </c>
      <c r="AI11" s="143">
        <v>60</v>
      </c>
      <c r="AJ11" s="143">
        <v>5055</v>
      </c>
      <c r="AK11" s="143">
        <v>2185</v>
      </c>
      <c r="AL11" s="143">
        <v>1640</v>
      </c>
      <c r="AM11" s="143">
        <v>0</v>
      </c>
      <c r="AN11" s="143">
        <v>6181</v>
      </c>
      <c r="AO11" s="143">
        <v>1558</v>
      </c>
      <c r="AP11" s="143">
        <v>0</v>
      </c>
      <c r="AQ11" s="143">
        <v>0</v>
      </c>
      <c r="AR11" s="143">
        <v>11057</v>
      </c>
      <c r="AS11" s="146">
        <v>150</v>
      </c>
      <c r="AT11" s="143">
        <v>0</v>
      </c>
      <c r="AU11" s="143">
        <v>0</v>
      </c>
      <c r="AV11" s="146">
        <f>SUM(AV7:AV10)</f>
        <v>600</v>
      </c>
      <c r="AW11" s="146">
        <f>SUM(AW7:AW10)</f>
        <v>0</v>
      </c>
      <c r="AX11" s="146">
        <f>SUM(AX7:AX10)</f>
        <v>1955</v>
      </c>
      <c r="AY11" s="147">
        <f>SUM(AY6:AY10)</f>
        <v>2530</v>
      </c>
      <c r="AZ11" s="147">
        <f>SUM(AZ6:AZ10)</f>
        <v>550</v>
      </c>
      <c r="BA11" s="147">
        <f t="shared" ref="BA11:BV11" si="7">SUM(BA6:BA10)</f>
        <v>0</v>
      </c>
      <c r="BB11" s="147">
        <f t="shared" si="7"/>
        <v>0</v>
      </c>
      <c r="BC11" s="147">
        <f t="shared" si="7"/>
        <v>0</v>
      </c>
      <c r="BD11" s="147">
        <f t="shared" si="7"/>
        <v>0</v>
      </c>
      <c r="BE11" s="147">
        <f t="shared" si="7"/>
        <v>0</v>
      </c>
      <c r="BF11" s="147">
        <f t="shared" si="7"/>
        <v>45431</v>
      </c>
      <c r="BG11" s="147">
        <f t="shared" si="7"/>
        <v>350050</v>
      </c>
      <c r="BH11" s="147">
        <f t="shared" si="7"/>
        <v>400</v>
      </c>
      <c r="BI11" s="147">
        <f t="shared" si="7"/>
        <v>530</v>
      </c>
      <c r="BJ11" s="147">
        <f t="shared" si="7"/>
        <v>1500</v>
      </c>
      <c r="BK11" s="147">
        <f t="shared" si="7"/>
        <v>0</v>
      </c>
      <c r="BL11" s="147">
        <f t="shared" si="7"/>
        <v>0</v>
      </c>
      <c r="BM11" s="147">
        <f t="shared" si="7"/>
        <v>0</v>
      </c>
      <c r="BN11" s="147">
        <f t="shared" si="7"/>
        <v>0</v>
      </c>
      <c r="BO11" s="147">
        <f t="shared" si="7"/>
        <v>0</v>
      </c>
      <c r="BP11" s="147">
        <f t="shared" si="7"/>
        <v>0</v>
      </c>
      <c r="BQ11" s="147">
        <f t="shared" si="7"/>
        <v>0</v>
      </c>
      <c r="BR11" s="147">
        <f t="shared" si="7"/>
        <v>0</v>
      </c>
      <c r="BS11" s="147">
        <f t="shared" si="7"/>
        <v>0</v>
      </c>
      <c r="BT11" s="147">
        <f t="shared" si="7"/>
        <v>0</v>
      </c>
      <c r="BU11" s="147">
        <f t="shared" si="7"/>
        <v>0</v>
      </c>
      <c r="BV11" s="147">
        <f t="shared" si="7"/>
        <v>0</v>
      </c>
    </row>
    <row r="12" spans="1:74" s="7" customFormat="1" ht="12.75" x14ac:dyDescent="0.2">
      <c r="A12" s="78" t="s">
        <v>8</v>
      </c>
      <c r="B12" s="79"/>
      <c r="C12" s="79"/>
      <c r="D12" s="79"/>
      <c r="E12" s="80"/>
      <c r="F12" s="80"/>
      <c r="G12" s="35"/>
      <c r="H12" s="35"/>
      <c r="I12" s="35"/>
      <c r="J12" s="45" t="s">
        <v>22</v>
      </c>
      <c r="K12" s="45"/>
      <c r="L12" s="45"/>
      <c r="M12" s="35"/>
      <c r="N12" s="18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11"/>
      <c r="BI12" s="11"/>
      <c r="BJ12" s="11"/>
    </row>
    <row r="13" spans="1:74" s="7" customFormat="1" ht="12.75" x14ac:dyDescent="0.2">
      <c r="A13" s="32" t="s">
        <v>126</v>
      </c>
      <c r="B13" s="75">
        <v>0</v>
      </c>
      <c r="C13" s="75">
        <v>0</v>
      </c>
      <c r="D13" s="75">
        <v>0</v>
      </c>
      <c r="E13" s="45">
        <v>42996</v>
      </c>
      <c r="F13" s="11">
        <v>266861</v>
      </c>
      <c r="G13" s="11">
        <v>213728</v>
      </c>
      <c r="H13" s="11">
        <v>115074</v>
      </c>
      <c r="I13" s="11">
        <v>242126</v>
      </c>
      <c r="J13" s="45">
        <f>SUM(O13:Z13)</f>
        <v>195766.68000000002</v>
      </c>
      <c r="K13" s="45">
        <f t="shared" si="4"/>
        <v>335456.68</v>
      </c>
      <c r="L13" s="45">
        <f t="shared" si="0"/>
        <v>47980.68</v>
      </c>
      <c r="M13" s="35">
        <f>SUM(AY13:BJ13)</f>
        <v>38880.600000000006</v>
      </c>
      <c r="N13" s="188">
        <f t="shared" si="1"/>
        <v>43263</v>
      </c>
      <c r="O13" s="142">
        <v>14806.440000000002</v>
      </c>
      <c r="P13" s="142">
        <v>0</v>
      </c>
      <c r="Q13" s="142">
        <v>5047.68</v>
      </c>
      <c r="R13" s="142">
        <v>26772.239999999998</v>
      </c>
      <c r="S13" s="142">
        <v>1982.64</v>
      </c>
      <c r="T13" s="142">
        <v>20044.2</v>
      </c>
      <c r="U13" s="142">
        <v>15751.560000000001</v>
      </c>
      <c r="V13" s="142">
        <v>14165</v>
      </c>
      <c r="W13" s="142">
        <v>9757.44</v>
      </c>
      <c r="X13" s="142">
        <v>19425</v>
      </c>
      <c r="Y13" s="142">
        <v>47140</v>
      </c>
      <c r="Z13" s="142">
        <v>20874.48</v>
      </c>
      <c r="AA13" s="142">
        <v>11600.160000000002</v>
      </c>
      <c r="AB13" s="142">
        <v>13087.8</v>
      </c>
      <c r="AC13" s="142">
        <v>475</v>
      </c>
      <c r="AD13" s="142">
        <v>28605.720000000005</v>
      </c>
      <c r="AE13" s="142">
        <v>54133.2</v>
      </c>
      <c r="AF13" s="142">
        <v>24165.24</v>
      </c>
      <c r="AG13" s="142">
        <v>34048.080000000002</v>
      </c>
      <c r="AH13" s="142">
        <v>52264.08</v>
      </c>
      <c r="AI13" s="142">
        <v>29911.200000000004</v>
      </c>
      <c r="AJ13" s="142">
        <v>37288.68</v>
      </c>
      <c r="AK13" s="142">
        <v>28783.920000000002</v>
      </c>
      <c r="AL13" s="142">
        <v>21093.600000000002</v>
      </c>
      <c r="AM13" s="142">
        <v>19532.04</v>
      </c>
      <c r="AN13" s="142">
        <v>11114.400000000001</v>
      </c>
      <c r="AO13" s="142">
        <v>5364.4800000000005</v>
      </c>
      <c r="AP13" s="142">
        <v>0</v>
      </c>
      <c r="AQ13" s="142">
        <v>0</v>
      </c>
      <c r="AR13" s="142">
        <v>0</v>
      </c>
      <c r="AS13" s="142">
        <v>0</v>
      </c>
      <c r="AT13" s="36">
        <v>270.60000000000002</v>
      </c>
      <c r="AU13" s="36">
        <v>4094.6400000000003</v>
      </c>
      <c r="AV13" s="142">
        <v>5986.2</v>
      </c>
      <c r="AW13" s="142">
        <v>0</v>
      </c>
      <c r="AX13" s="142">
        <v>1618.32</v>
      </c>
      <c r="AY13" s="36">
        <v>2654.52</v>
      </c>
      <c r="AZ13" s="36">
        <v>1320</v>
      </c>
      <c r="BA13" s="36">
        <v>2308.6800000000003</v>
      </c>
      <c r="BB13" s="36">
        <v>1094.28</v>
      </c>
      <c r="BC13" s="144">
        <v>0</v>
      </c>
      <c r="BD13" s="36">
        <v>1940.4</v>
      </c>
      <c r="BE13" s="144">
        <v>1584</v>
      </c>
      <c r="BF13" s="144">
        <v>0</v>
      </c>
      <c r="BG13" s="144">
        <v>0</v>
      </c>
      <c r="BH13" s="144">
        <v>0</v>
      </c>
      <c r="BI13" s="11">
        <v>10499.28</v>
      </c>
      <c r="BJ13" s="11">
        <v>17479.439999999999</v>
      </c>
      <c r="BK13" s="38" t="s">
        <v>218</v>
      </c>
      <c r="BL13" s="38">
        <v>4088.0400000000004</v>
      </c>
      <c r="BM13" s="38">
        <v>14282.400000000001</v>
      </c>
      <c r="BN13" s="38">
        <v>2708.6400000000003</v>
      </c>
      <c r="BO13" s="38">
        <v>7108.2000000000007</v>
      </c>
      <c r="BP13" s="38">
        <v>3921.7200000000003</v>
      </c>
      <c r="BQ13" s="144">
        <v>4406.16</v>
      </c>
      <c r="BR13" s="144">
        <v>3668.2799999999997</v>
      </c>
      <c r="BS13" s="144">
        <v>3079.5600000000004</v>
      </c>
      <c r="BT13" s="7">
        <v>0</v>
      </c>
      <c r="BU13" s="7">
        <v>0</v>
      </c>
      <c r="BV13" s="7">
        <v>0</v>
      </c>
    </row>
    <row r="14" spans="1:74" s="7" customFormat="1" ht="12.75" x14ac:dyDescent="0.2">
      <c r="A14" s="32" t="s">
        <v>127</v>
      </c>
      <c r="B14" s="75">
        <f>B15-B13</f>
        <v>507439</v>
      </c>
      <c r="C14" s="75">
        <f t="shared" ref="C14:Z14" si="8">C15-C13</f>
        <v>92663</v>
      </c>
      <c r="D14" s="75">
        <f t="shared" si="8"/>
        <v>31221</v>
      </c>
      <c r="E14" s="75">
        <f t="shared" si="8"/>
        <v>820</v>
      </c>
      <c r="F14" s="75">
        <f t="shared" si="8"/>
        <v>550</v>
      </c>
      <c r="G14" s="75">
        <f t="shared" si="8"/>
        <v>67508</v>
      </c>
      <c r="H14" s="75">
        <f t="shared" si="8"/>
        <v>191252</v>
      </c>
      <c r="I14" s="75">
        <f t="shared" si="8"/>
        <v>848</v>
      </c>
      <c r="J14" s="75">
        <f t="shared" si="8"/>
        <v>-0.11999999999534339</v>
      </c>
      <c r="K14" s="45">
        <f t="shared" si="4"/>
        <v>0.20000000000004547</v>
      </c>
      <c r="L14" s="45">
        <f t="shared" si="0"/>
        <v>0</v>
      </c>
      <c r="M14" s="35">
        <f>SUM(AY14:BJ14)</f>
        <v>0</v>
      </c>
      <c r="N14" s="181">
        <f t="shared" si="1"/>
        <v>5413.16</v>
      </c>
      <c r="O14" s="142">
        <f t="shared" si="8"/>
        <v>0</v>
      </c>
      <c r="P14" s="142">
        <f t="shared" si="8"/>
        <v>0</v>
      </c>
      <c r="Q14" s="142">
        <f t="shared" si="8"/>
        <v>0</v>
      </c>
      <c r="R14" s="142">
        <f t="shared" si="8"/>
        <v>0</v>
      </c>
      <c r="S14" s="142">
        <f t="shared" si="8"/>
        <v>0</v>
      </c>
      <c r="T14" s="142">
        <f t="shared" si="8"/>
        <v>0</v>
      </c>
      <c r="U14" s="142">
        <f t="shared" si="8"/>
        <v>0</v>
      </c>
      <c r="V14" s="142">
        <f t="shared" si="8"/>
        <v>-7.999999999992724E-2</v>
      </c>
      <c r="W14" s="142">
        <f t="shared" si="8"/>
        <v>0</v>
      </c>
      <c r="X14" s="142">
        <f t="shared" si="8"/>
        <v>0.12000000000261934</v>
      </c>
      <c r="Y14" s="142">
        <f t="shared" si="8"/>
        <v>-0.15999999998894054</v>
      </c>
      <c r="Z14" s="142">
        <f t="shared" si="8"/>
        <v>0</v>
      </c>
      <c r="AA14" s="144">
        <f>AA15-AA13</f>
        <v>0</v>
      </c>
      <c r="AB14" s="144">
        <f t="shared" ref="AB14:AL14" si="9">AB15-AB13</f>
        <v>0</v>
      </c>
      <c r="AC14" s="144">
        <f t="shared" si="9"/>
        <v>0.20000000000004547</v>
      </c>
      <c r="AD14" s="144">
        <f t="shared" si="9"/>
        <v>0</v>
      </c>
      <c r="AE14" s="144">
        <f t="shared" si="9"/>
        <v>0</v>
      </c>
      <c r="AF14" s="144">
        <f t="shared" si="9"/>
        <v>0</v>
      </c>
      <c r="AG14" s="144">
        <f t="shared" si="9"/>
        <v>0</v>
      </c>
      <c r="AH14" s="144">
        <f t="shared" si="9"/>
        <v>0</v>
      </c>
      <c r="AI14" s="144">
        <f t="shared" si="9"/>
        <v>0</v>
      </c>
      <c r="AJ14" s="144">
        <f t="shared" si="9"/>
        <v>0</v>
      </c>
      <c r="AK14" s="144">
        <f t="shared" si="9"/>
        <v>0</v>
      </c>
      <c r="AL14" s="144">
        <f t="shared" si="9"/>
        <v>0</v>
      </c>
      <c r="AM14" s="142">
        <f>AM15-AM13</f>
        <v>0</v>
      </c>
      <c r="AN14" s="142">
        <f>AN15-AN13</f>
        <v>0</v>
      </c>
      <c r="AO14" s="142">
        <f>AO15-AO13</f>
        <v>0</v>
      </c>
      <c r="AP14" s="142">
        <f>AP15-AP13</f>
        <v>0</v>
      </c>
      <c r="AQ14" s="142">
        <f>AQ15-AQ13</f>
        <v>0</v>
      </c>
      <c r="AR14" s="142">
        <v>0</v>
      </c>
      <c r="AS14" s="142">
        <v>0</v>
      </c>
      <c r="AT14" s="142">
        <v>0</v>
      </c>
      <c r="AU14" s="142">
        <v>0</v>
      </c>
      <c r="AV14" s="142">
        <v>0</v>
      </c>
      <c r="AW14" s="142">
        <v>0</v>
      </c>
      <c r="AX14" s="142">
        <v>0</v>
      </c>
      <c r="AY14" s="144">
        <v>0</v>
      </c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4">
        <v>0</v>
      </c>
      <c r="BF14" s="144">
        <v>0</v>
      </c>
      <c r="BG14" s="144">
        <v>0</v>
      </c>
      <c r="BH14" s="144">
        <v>0</v>
      </c>
      <c r="BI14" s="144">
        <v>0</v>
      </c>
      <c r="BJ14" s="144">
        <v>0</v>
      </c>
      <c r="BK14" s="144">
        <v>0</v>
      </c>
      <c r="BL14" s="144">
        <v>0</v>
      </c>
      <c r="BM14" s="144">
        <v>0</v>
      </c>
      <c r="BN14" s="144">
        <v>0</v>
      </c>
      <c r="BO14" s="144">
        <v>0</v>
      </c>
      <c r="BP14" s="144">
        <v>0</v>
      </c>
      <c r="BQ14" s="144">
        <v>0</v>
      </c>
      <c r="BR14" s="38">
        <v>5413.16</v>
      </c>
      <c r="BS14" s="144">
        <v>0</v>
      </c>
      <c r="BT14" s="7">
        <v>0</v>
      </c>
      <c r="BU14" s="7">
        <v>0</v>
      </c>
      <c r="BV14" s="7">
        <v>0</v>
      </c>
    </row>
    <row r="15" spans="1:74" s="10" customFormat="1" ht="12.75" x14ac:dyDescent="0.2">
      <c r="A15" s="10" t="s">
        <v>128</v>
      </c>
      <c r="B15" s="35">
        <v>507439</v>
      </c>
      <c r="C15" s="79">
        <f>C16-C11-C13</f>
        <v>92663</v>
      </c>
      <c r="D15" s="79">
        <f>D16-D11-D13</f>
        <v>31221</v>
      </c>
      <c r="E15" s="35">
        <v>43816</v>
      </c>
      <c r="F15" s="35">
        <v>267411</v>
      </c>
      <c r="G15" s="35">
        <v>281236</v>
      </c>
      <c r="H15" s="35">
        <v>306326</v>
      </c>
      <c r="I15" s="35">
        <v>242974</v>
      </c>
      <c r="J15" s="80">
        <f>SUM(O15:Z15)</f>
        <v>195766.56000000003</v>
      </c>
      <c r="K15" s="80">
        <f t="shared" si="4"/>
        <v>335456.88</v>
      </c>
      <c r="L15" s="80">
        <f t="shared" si="0"/>
        <v>47980.68</v>
      </c>
      <c r="M15" s="35">
        <f>SUM(AY15:BJ15)</f>
        <v>38880.600000000006</v>
      </c>
      <c r="N15" s="181">
        <f t="shared" si="1"/>
        <v>48676.160000000003</v>
      </c>
      <c r="O15" s="143">
        <v>14806.440000000002</v>
      </c>
      <c r="P15" s="143">
        <v>0</v>
      </c>
      <c r="Q15" s="143">
        <v>5047.68</v>
      </c>
      <c r="R15" s="143">
        <v>26772.239999999998</v>
      </c>
      <c r="S15" s="143">
        <v>1982.64</v>
      </c>
      <c r="T15" s="143">
        <v>20044.2</v>
      </c>
      <c r="U15" s="143">
        <v>15751.560000000001</v>
      </c>
      <c r="V15" s="143">
        <v>14164.92</v>
      </c>
      <c r="W15" s="143">
        <v>9757.44</v>
      </c>
      <c r="X15" s="143">
        <v>19425.120000000003</v>
      </c>
      <c r="Y15" s="143">
        <v>47139.840000000011</v>
      </c>
      <c r="Z15" s="143">
        <v>20874.48</v>
      </c>
      <c r="AA15" s="143">
        <v>11600.160000000002</v>
      </c>
      <c r="AB15" s="143">
        <v>13087.8</v>
      </c>
      <c r="AC15" s="143">
        <v>475.20000000000005</v>
      </c>
      <c r="AD15" s="143">
        <v>28605.720000000005</v>
      </c>
      <c r="AE15" s="143">
        <v>54133.2</v>
      </c>
      <c r="AF15" s="143">
        <v>24165.24</v>
      </c>
      <c r="AG15" s="143">
        <v>34048.080000000002</v>
      </c>
      <c r="AH15" s="143">
        <v>52264.08</v>
      </c>
      <c r="AI15" s="143">
        <v>29911.200000000004</v>
      </c>
      <c r="AJ15" s="143">
        <v>37288.68</v>
      </c>
      <c r="AK15" s="143">
        <v>28783.920000000002</v>
      </c>
      <c r="AL15" s="143">
        <v>21093.600000000002</v>
      </c>
      <c r="AM15" s="143">
        <v>19532.04</v>
      </c>
      <c r="AN15" s="143">
        <v>11114.400000000001</v>
      </c>
      <c r="AO15" s="143">
        <v>5364.4800000000005</v>
      </c>
      <c r="AP15" s="143">
        <v>0</v>
      </c>
      <c r="AQ15" s="143">
        <v>0</v>
      </c>
      <c r="AR15" s="143">
        <v>0</v>
      </c>
      <c r="AS15" s="143">
        <v>0</v>
      </c>
      <c r="AT15" s="143">
        <f>SUM(AT13:AT14)</f>
        <v>270.60000000000002</v>
      </c>
      <c r="AU15" s="143">
        <f>SUM(AU13:AU14)</f>
        <v>4094.6400000000003</v>
      </c>
      <c r="AV15" s="143">
        <f>SUM(AV13:AV14)</f>
        <v>5986.2</v>
      </c>
      <c r="AW15" s="143">
        <f>SUM(AW13:AW14)</f>
        <v>0</v>
      </c>
      <c r="AX15" s="143">
        <f>SUM(AX13:AX14)</f>
        <v>1618.32</v>
      </c>
      <c r="AY15" s="143">
        <f t="shared" ref="AY15:BV16" si="10">SUM(AY13:AY14)</f>
        <v>2654.52</v>
      </c>
      <c r="AZ15" s="143">
        <f t="shared" si="10"/>
        <v>1320</v>
      </c>
      <c r="BA15" s="143">
        <f t="shared" si="10"/>
        <v>2308.6800000000003</v>
      </c>
      <c r="BB15" s="143">
        <f t="shared" si="10"/>
        <v>1094.28</v>
      </c>
      <c r="BC15" s="143">
        <f t="shared" si="10"/>
        <v>0</v>
      </c>
      <c r="BD15" s="143">
        <f>SUM(BD13:BD14)</f>
        <v>1940.4</v>
      </c>
      <c r="BE15" s="143">
        <f t="shared" si="10"/>
        <v>1584</v>
      </c>
      <c r="BF15" s="143">
        <f t="shared" si="10"/>
        <v>0</v>
      </c>
      <c r="BG15" s="143">
        <f t="shared" si="10"/>
        <v>0</v>
      </c>
      <c r="BH15" s="143">
        <f t="shared" si="10"/>
        <v>0</v>
      </c>
      <c r="BI15" s="143">
        <f t="shared" si="10"/>
        <v>10499.28</v>
      </c>
      <c r="BJ15" s="143">
        <f t="shared" si="10"/>
        <v>17479.439999999999</v>
      </c>
      <c r="BK15" s="143">
        <f t="shared" si="10"/>
        <v>0</v>
      </c>
      <c r="BL15" s="143">
        <f t="shared" si="10"/>
        <v>4088.0400000000004</v>
      </c>
      <c r="BM15" s="143">
        <f t="shared" si="10"/>
        <v>14282.400000000001</v>
      </c>
      <c r="BN15" s="143">
        <f t="shared" si="10"/>
        <v>2708.6400000000003</v>
      </c>
      <c r="BO15" s="143">
        <f t="shared" si="10"/>
        <v>7108.2000000000007</v>
      </c>
      <c r="BP15" s="143">
        <f t="shared" si="10"/>
        <v>3921.7200000000003</v>
      </c>
      <c r="BQ15" s="143">
        <f t="shared" si="10"/>
        <v>4406.16</v>
      </c>
      <c r="BR15" s="143">
        <f t="shared" si="10"/>
        <v>9081.4399999999987</v>
      </c>
      <c r="BS15" s="143">
        <f t="shared" si="10"/>
        <v>3079.5600000000004</v>
      </c>
      <c r="BT15" s="143">
        <f t="shared" si="10"/>
        <v>0</v>
      </c>
      <c r="BU15" s="143">
        <f t="shared" si="10"/>
        <v>0</v>
      </c>
      <c r="BV15" s="143">
        <f t="shared" si="10"/>
        <v>0</v>
      </c>
    </row>
    <row r="16" spans="1:74" s="10" customFormat="1" ht="12.75" x14ac:dyDescent="0.2">
      <c r="A16" s="82" t="s">
        <v>129</v>
      </c>
      <c r="B16" s="35">
        <f>B11+B15</f>
        <v>577140</v>
      </c>
      <c r="C16" s="35">
        <v>243216.22</v>
      </c>
      <c r="D16" s="35">
        <v>39539</v>
      </c>
      <c r="E16" s="35">
        <v>44256</v>
      </c>
      <c r="F16" s="35">
        <v>267711</v>
      </c>
      <c r="G16" s="81">
        <v>282625.5</v>
      </c>
      <c r="H16" s="81">
        <v>306326</v>
      </c>
      <c r="I16" s="81">
        <f>I11+I15</f>
        <v>273105</v>
      </c>
      <c r="J16" s="35">
        <v>248364.56</v>
      </c>
      <c r="K16" s="80">
        <f t="shared" si="4"/>
        <v>404589.12</v>
      </c>
      <c r="L16" s="80">
        <f t="shared" si="0"/>
        <v>69481.679999999993</v>
      </c>
      <c r="M16" s="35">
        <f>SUM(AY16:BJ16)</f>
        <v>439871.60000000003</v>
      </c>
      <c r="N16" s="181">
        <f t="shared" si="1"/>
        <v>48676.160000000003</v>
      </c>
      <c r="O16" s="143">
        <v>18436.440000000002</v>
      </c>
      <c r="P16" s="143">
        <v>200</v>
      </c>
      <c r="Q16" s="143">
        <v>10506.68</v>
      </c>
      <c r="R16" s="143">
        <v>27277.239999999998</v>
      </c>
      <c r="S16" s="143">
        <v>1982.64</v>
      </c>
      <c r="T16" s="143">
        <v>20044.2</v>
      </c>
      <c r="U16" s="143">
        <v>17201.560000000001</v>
      </c>
      <c r="V16" s="143">
        <v>14217.92</v>
      </c>
      <c r="W16" s="143">
        <v>10502.44</v>
      </c>
      <c r="X16" s="143">
        <v>30925.120000000003</v>
      </c>
      <c r="Y16" s="143">
        <v>47775.840000000011</v>
      </c>
      <c r="Z16" s="143">
        <v>49294.479999999996</v>
      </c>
      <c r="AA16" s="143">
        <v>20827.160000000003</v>
      </c>
      <c r="AB16" s="143">
        <v>13087.8</v>
      </c>
      <c r="AC16" s="143">
        <v>38528.199999999997</v>
      </c>
      <c r="AD16" s="143">
        <v>29097.720000000005</v>
      </c>
      <c r="AE16" s="143">
        <v>61593.2</v>
      </c>
      <c r="AF16" s="143">
        <v>25975.24</v>
      </c>
      <c r="AG16" s="143">
        <v>37148.080000000002</v>
      </c>
      <c r="AH16" s="143">
        <v>52314.080000000002</v>
      </c>
      <c r="AI16" s="143">
        <v>29971.200000000004</v>
      </c>
      <c r="AJ16" s="143">
        <v>42343.92</v>
      </c>
      <c r="AK16" s="143">
        <v>30968.920000000002</v>
      </c>
      <c r="AL16" s="143">
        <v>22733.600000000002</v>
      </c>
      <c r="AM16" s="143">
        <v>19532.04</v>
      </c>
      <c r="AN16" s="143">
        <v>17295.400000000001</v>
      </c>
      <c r="AO16" s="143">
        <v>6922.4800000000005</v>
      </c>
      <c r="AP16" s="143">
        <v>0</v>
      </c>
      <c r="AQ16" s="143">
        <v>0</v>
      </c>
      <c r="AR16" s="143">
        <v>11057</v>
      </c>
      <c r="AS16" s="143">
        <v>150</v>
      </c>
      <c r="AT16" s="143">
        <f>SUM(AT15,AT11)</f>
        <v>270.60000000000002</v>
      </c>
      <c r="AU16" s="143">
        <f>SUM(AU15,AU11)</f>
        <v>4094.6400000000003</v>
      </c>
      <c r="AV16" s="143">
        <f>SUM(AV15,AV11)</f>
        <v>6586.2</v>
      </c>
      <c r="AW16" s="143">
        <f>SUM(AW15,AW11)</f>
        <v>0</v>
      </c>
      <c r="AX16" s="143">
        <f>SUM(AX15,AX11)</f>
        <v>3573.3199999999997</v>
      </c>
      <c r="AY16" s="147">
        <f>SUM(AY11,AY15)</f>
        <v>5184.5200000000004</v>
      </c>
      <c r="AZ16" s="147">
        <f>SUM(AZ11,AZ15)</f>
        <v>1870</v>
      </c>
      <c r="BA16" s="147">
        <f t="shared" ref="BA16:BR16" si="11">SUM(BA11,BA15)</f>
        <v>2308.6800000000003</v>
      </c>
      <c r="BB16" s="147">
        <f t="shared" si="11"/>
        <v>1094.28</v>
      </c>
      <c r="BC16" s="147">
        <f t="shared" si="11"/>
        <v>0</v>
      </c>
      <c r="BD16" s="147">
        <f t="shared" si="11"/>
        <v>1940.4</v>
      </c>
      <c r="BE16" s="147">
        <f t="shared" si="11"/>
        <v>1584</v>
      </c>
      <c r="BF16" s="147">
        <f t="shared" si="11"/>
        <v>45431</v>
      </c>
      <c r="BG16" s="147">
        <f t="shared" si="11"/>
        <v>350050</v>
      </c>
      <c r="BH16" s="147">
        <f t="shared" si="11"/>
        <v>400</v>
      </c>
      <c r="BI16" s="147">
        <f t="shared" si="11"/>
        <v>11029.28</v>
      </c>
      <c r="BJ16" s="147">
        <f t="shared" si="11"/>
        <v>18979.439999999999</v>
      </c>
      <c r="BK16" s="147">
        <f t="shared" si="11"/>
        <v>0</v>
      </c>
      <c r="BL16" s="147">
        <f t="shared" si="11"/>
        <v>4088.0400000000004</v>
      </c>
      <c r="BM16" s="147">
        <f t="shared" si="11"/>
        <v>14282.400000000001</v>
      </c>
      <c r="BN16" s="147">
        <f t="shared" si="11"/>
        <v>2708.6400000000003</v>
      </c>
      <c r="BO16" s="147">
        <f t="shared" si="11"/>
        <v>7108.2000000000007</v>
      </c>
      <c r="BP16" s="147">
        <f t="shared" si="11"/>
        <v>3921.7200000000003</v>
      </c>
      <c r="BQ16" s="147">
        <f t="shared" si="11"/>
        <v>4406.16</v>
      </c>
      <c r="BR16" s="147">
        <f t="shared" si="11"/>
        <v>9081.4399999999987</v>
      </c>
      <c r="BS16" s="143">
        <f t="shared" si="10"/>
        <v>3079.5600000000004</v>
      </c>
      <c r="BT16" s="143">
        <f t="shared" si="10"/>
        <v>0</v>
      </c>
      <c r="BU16" s="143">
        <f t="shared" si="10"/>
        <v>0</v>
      </c>
      <c r="BV16" s="143">
        <f t="shared" si="10"/>
        <v>0</v>
      </c>
    </row>
    <row r="17" spans="1:74" s="7" customFormat="1" ht="12.75" x14ac:dyDescent="0.2">
      <c r="A17" s="82"/>
      <c r="B17" s="35"/>
      <c r="C17" s="35"/>
      <c r="D17" s="35"/>
      <c r="E17" s="35"/>
      <c r="F17" s="35"/>
      <c r="G17" s="81"/>
      <c r="H17" s="81"/>
      <c r="I17" s="81"/>
      <c r="J17" s="5"/>
      <c r="K17" s="5"/>
      <c r="L17" s="5" t="s">
        <v>22</v>
      </c>
      <c r="M17" s="5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BK17" s="7" t="b">
        <f>BK$16='1_BOT'!D74</f>
        <v>1</v>
      </c>
      <c r="BL17" s="7" t="b">
        <f>BL16='1_BOT'!D75</f>
        <v>1</v>
      </c>
      <c r="BM17" s="7" t="b">
        <f>BM16='1_BOT'!D76</f>
        <v>1</v>
      </c>
      <c r="BN17" s="7" t="b">
        <f>BN16='1_BOT'!D77</f>
        <v>1</v>
      </c>
      <c r="BO17" s="7" t="b">
        <f>BO16='1_BOT'!D78</f>
        <v>1</v>
      </c>
      <c r="BP17" s="7" t="b">
        <f>BP16='1_BOT'!D79</f>
        <v>1</v>
      </c>
      <c r="BQ17" s="7" t="b">
        <f>BQ16='1_BOT'!D80</f>
        <v>1</v>
      </c>
      <c r="BR17" s="7" t="b">
        <f>BR16='1_BOT'!D81</f>
        <v>1</v>
      </c>
      <c r="BS17" s="7" t="b">
        <f>BS16='1_BOT'!D82</f>
        <v>1</v>
      </c>
      <c r="BT17" s="7" t="b">
        <f>BT16='1_BOT'!D83</f>
        <v>1</v>
      </c>
      <c r="BU17" s="7" t="b">
        <f>BU16='1_BOT'!D84</f>
        <v>1</v>
      </c>
      <c r="BV17" s="7" t="b">
        <f>BV16='1_BOT'!D85</f>
        <v>1</v>
      </c>
    </row>
    <row r="18" spans="1:74" x14ac:dyDescent="0.25">
      <c r="A18" s="83" t="s">
        <v>26</v>
      </c>
      <c r="B18" s="83"/>
      <c r="C18" s="83"/>
      <c r="D18" s="83"/>
      <c r="E18" s="83"/>
      <c r="F18" s="83"/>
      <c r="G18" s="121"/>
      <c r="H18" s="121"/>
      <c r="I18" s="121"/>
      <c r="J18" s="121"/>
      <c r="K18" s="121"/>
      <c r="L18" s="83"/>
      <c r="M18" s="83"/>
      <c r="N18" s="83"/>
      <c r="O18" s="83"/>
      <c r="P18" s="83"/>
      <c r="Q18" s="244"/>
      <c r="R18" s="245"/>
      <c r="S18" s="245"/>
      <c r="T18" s="245"/>
      <c r="U18" s="245"/>
      <c r="V18" s="245"/>
      <c r="X18" s="11"/>
      <c r="AO18" s="11"/>
      <c r="AP18" s="11"/>
      <c r="AQ18" s="11"/>
      <c r="AY18" s="11"/>
      <c r="AZ18" s="76"/>
      <c r="BA18" s="11"/>
      <c r="BB18" s="11"/>
      <c r="BC18" s="11"/>
      <c r="BD18" s="11"/>
      <c r="BE18" s="35"/>
      <c r="BF18" s="35"/>
      <c r="BG18" s="11"/>
      <c r="BH18" s="84"/>
      <c r="BI18" s="84"/>
      <c r="BJ18" s="84"/>
    </row>
    <row r="19" spans="1:74" x14ac:dyDescent="0.25">
      <c r="A19" s="244" t="s">
        <v>27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V19" s="84"/>
      <c r="X19" s="11"/>
      <c r="AO19" s="11"/>
      <c r="AP19" s="11"/>
      <c r="AQ19" s="11"/>
    </row>
    <row r="20" spans="1:74" x14ac:dyDescent="0.25">
      <c r="A20" s="246" t="s">
        <v>28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5"/>
      <c r="R20" s="245"/>
      <c r="S20" s="245"/>
      <c r="T20" s="245"/>
      <c r="U20" s="245"/>
      <c r="V20" s="245"/>
      <c r="X20" s="11"/>
      <c r="AO20" s="11"/>
      <c r="AP20" s="11"/>
      <c r="AQ20" s="11"/>
    </row>
    <row r="21" spans="1:74" x14ac:dyDescent="0.25">
      <c r="A21" s="85" t="s">
        <v>130</v>
      </c>
      <c r="G21" s="5"/>
      <c r="I21" s="11"/>
      <c r="L21" s="11"/>
      <c r="M21" s="11"/>
      <c r="N21" s="11"/>
      <c r="O21" s="11" t="s">
        <v>22</v>
      </c>
      <c r="P21" s="11" t="s">
        <v>22</v>
      </c>
      <c r="X21" s="11"/>
    </row>
    <row r="22" spans="1:74" x14ac:dyDescent="0.25">
      <c r="J22" s="4"/>
      <c r="K22" s="4"/>
      <c r="L22" s="4"/>
      <c r="M22" s="4"/>
      <c r="N22" s="4"/>
      <c r="O22" s="4"/>
      <c r="P22" s="4"/>
      <c r="W22" s="11"/>
      <c r="X22" s="11"/>
      <c r="Y22" s="11"/>
    </row>
    <row r="23" spans="1:74" x14ac:dyDescent="0.25">
      <c r="W23" s="11"/>
      <c r="X23" s="11"/>
      <c r="Y23" s="11"/>
    </row>
    <row r="24" spans="1:74" hidden="1" x14ac:dyDescent="0.25">
      <c r="W24" s="11"/>
      <c r="X24" s="11"/>
      <c r="Y24" s="11"/>
      <c r="AL24" s="70" t="s">
        <v>131</v>
      </c>
      <c r="AM24" s="7" t="b">
        <f>AM11='[1]1_BOT'!B47</f>
        <v>1</v>
      </c>
      <c r="AN24" s="7" t="b">
        <f>AN11='[1]1_BOT'!B48</f>
        <v>1</v>
      </c>
      <c r="AO24" s="11" t="b">
        <f>AO11='[1]1_BOT'!B49</f>
        <v>1</v>
      </c>
      <c r="AP24" s="11" t="b">
        <f>AP11='[1]1_BOT'!B50</f>
        <v>1</v>
      </c>
      <c r="AQ24" s="11" t="b">
        <f>AQ11='[1]1_BOT'!B51</f>
        <v>1</v>
      </c>
      <c r="AR24" s="7" t="b">
        <f>AR11='[1]1_BOT'!B52</f>
        <v>1</v>
      </c>
      <c r="AS24" s="7" t="b">
        <f>AS11='[1]1_BOT'!B53</f>
        <v>1</v>
      </c>
      <c r="AT24" s="7" t="b">
        <f>AT11='[1]1_BOT'!B54</f>
        <v>1</v>
      </c>
      <c r="AU24" s="7" t="b">
        <f>AU11='[1]1_BOT'!B55</f>
        <v>1</v>
      </c>
      <c r="AV24" s="7" t="b">
        <f>AV11='[1]1_BOT'!B56</f>
        <v>1</v>
      </c>
      <c r="AW24" s="7" t="b">
        <f>AW11='[1]1_BOT'!B57</f>
        <v>1</v>
      </c>
      <c r="AX24" s="7" t="b">
        <f>AX11='[1]1_BOT'!B58</f>
        <v>1</v>
      </c>
    </row>
    <row r="25" spans="1:74" hidden="1" x14ac:dyDescent="0.25">
      <c r="W25" s="11"/>
      <c r="X25" s="11"/>
      <c r="Y25" s="11"/>
      <c r="AL25" s="70" t="s">
        <v>132</v>
      </c>
      <c r="AM25" s="7" t="b">
        <f>AM13='[1]1_BOT'!C47</f>
        <v>1</v>
      </c>
      <c r="AN25" s="11" t="b">
        <f>AN13='[1]1_BOT'!C48</f>
        <v>1</v>
      </c>
      <c r="AO25" s="7" t="b">
        <f>AO13='[1]1_BOT'!C49</f>
        <v>1</v>
      </c>
      <c r="AP25" s="7" t="b">
        <f>AP13='[1]1_BOT'!C50</f>
        <v>1</v>
      </c>
      <c r="AQ25" s="7" t="b">
        <f>AQ13='[1]1_BOT'!C51</f>
        <v>1</v>
      </c>
      <c r="AR25" s="7" t="b">
        <f>AR13='[1]1_BOT'!C52</f>
        <v>1</v>
      </c>
      <c r="AS25" s="7" t="b">
        <f>AS13='[1]1_BOT'!C53</f>
        <v>1</v>
      </c>
      <c r="AT25" s="7" t="b">
        <f>AT13='[1]1_BOT'!C54</f>
        <v>1</v>
      </c>
      <c r="AU25" s="11" t="b">
        <f>AU13='[1]1_BOT'!C55</f>
        <v>1</v>
      </c>
      <c r="AV25" s="11" t="b">
        <f>AV13='[1]1_BOT'!C56</f>
        <v>1</v>
      </c>
      <c r="AW25" s="11" t="b">
        <f>AW13='[1]1_BOT'!C57</f>
        <v>1</v>
      </c>
      <c r="AX25" s="11" t="b">
        <f>AX13='[1]1_BOT'!C58</f>
        <v>1</v>
      </c>
    </row>
    <row r="26" spans="1:74" hidden="1" x14ac:dyDescent="0.25">
      <c r="W26" s="11"/>
      <c r="X26" s="11"/>
      <c r="Y26" s="11"/>
      <c r="AL26" s="70" t="s">
        <v>133</v>
      </c>
      <c r="AM26" s="70" t="b">
        <f>AM16='[1]1_BOT'!D47</f>
        <v>1</v>
      </c>
      <c r="AN26" s="70" t="b">
        <f>AN16='[1]1_BOT'!D48</f>
        <v>1</v>
      </c>
      <c r="AO26" s="70" t="b">
        <f>AO16='[1]1_BOT'!D49</f>
        <v>1</v>
      </c>
      <c r="AP26" s="70" t="b">
        <f>AP16='[1]1_BOT'!D50</f>
        <v>1</v>
      </c>
      <c r="AQ26" s="70" t="b">
        <f>AQ16='[1]1_BOT'!D51</f>
        <v>1</v>
      </c>
      <c r="AR26" s="70" t="b">
        <f>AR16='[1]1_BOT'!D52</f>
        <v>1</v>
      </c>
      <c r="AS26" s="70" t="b">
        <f>AS16='[1]1_BOT'!D53</f>
        <v>1</v>
      </c>
      <c r="AT26" s="70" t="b">
        <f>AT16='[1]1_BOT'!C54</f>
        <v>1</v>
      </c>
      <c r="AU26" s="70" t="b">
        <f>AU16='[1]1_BOT'!D55</f>
        <v>1</v>
      </c>
      <c r="AV26" s="70" t="b">
        <f>AV16='[1]1_BOT'!D56</f>
        <v>1</v>
      </c>
      <c r="AW26" s="70" t="b">
        <f>AW16='[1]1_BOT'!D57</f>
        <v>1</v>
      </c>
      <c r="AX26" s="70" t="b">
        <f>AX16='[1]1_BOT'!D58</f>
        <v>1</v>
      </c>
    </row>
    <row r="27" spans="1:74" x14ac:dyDescent="0.25">
      <c r="W27" s="11"/>
      <c r="X27" s="11"/>
      <c r="Y27" s="11"/>
      <c r="AC27" s="11"/>
      <c r="AD27" s="11"/>
      <c r="AE27" s="11"/>
    </row>
    <row r="28" spans="1:74" x14ac:dyDescent="0.25">
      <c r="W28" s="11"/>
      <c r="X28" s="11"/>
      <c r="Y28" s="11"/>
      <c r="AC28" s="11"/>
      <c r="AD28" s="11"/>
      <c r="AE28" s="11"/>
    </row>
    <row r="29" spans="1:74" x14ac:dyDescent="0.25">
      <c r="W29" s="11"/>
      <c r="X29" s="11"/>
      <c r="Y29" s="11"/>
      <c r="AC29" s="11"/>
      <c r="AD29" s="11"/>
      <c r="AE29" s="11"/>
    </row>
    <row r="30" spans="1:74" x14ac:dyDescent="0.25">
      <c r="W30" s="11"/>
      <c r="X30" s="11"/>
      <c r="Y30" s="11"/>
      <c r="AC30" s="11"/>
      <c r="AD30" s="11"/>
      <c r="AE30" s="11"/>
    </row>
    <row r="31" spans="1:74" x14ac:dyDescent="0.25">
      <c r="W31" s="11"/>
      <c r="X31" s="11"/>
      <c r="Y31" s="11"/>
      <c r="AC31" s="11"/>
      <c r="AD31" s="11"/>
      <c r="AE31" s="11"/>
    </row>
    <row r="32" spans="1:74" x14ac:dyDescent="0.25">
      <c r="X32" s="11"/>
      <c r="AC32" s="11"/>
      <c r="AD32" s="11"/>
      <c r="AE32" s="11"/>
    </row>
    <row r="33" spans="24:31" x14ac:dyDescent="0.25">
      <c r="X33" s="11"/>
      <c r="AC33" s="11"/>
      <c r="AD33" s="11"/>
      <c r="AE33" s="11" t="s">
        <v>22</v>
      </c>
    </row>
    <row r="34" spans="24:31" x14ac:dyDescent="0.25">
      <c r="X34" s="11"/>
    </row>
    <row r="35" spans="24:31" x14ac:dyDescent="0.25">
      <c r="X35" s="11"/>
    </row>
    <row r="36" spans="24:31" x14ac:dyDescent="0.25">
      <c r="X36" s="11"/>
    </row>
    <row r="37" spans="24:31" x14ac:dyDescent="0.25">
      <c r="X37" s="11"/>
    </row>
  </sheetData>
  <mergeCells count="14">
    <mergeCell ref="BK4:BV4"/>
    <mergeCell ref="O3:BV3"/>
    <mergeCell ref="B2:BV2"/>
    <mergeCell ref="B1:BV1"/>
    <mergeCell ref="AY4:BJ4"/>
    <mergeCell ref="AA4:AL4"/>
    <mergeCell ref="AM4:AX4"/>
    <mergeCell ref="Q18:V18"/>
    <mergeCell ref="A19:R19"/>
    <mergeCell ref="A20:V20"/>
    <mergeCell ref="A1:A2"/>
    <mergeCell ref="A3:A5"/>
    <mergeCell ref="B3:N4"/>
    <mergeCell ref="O4:Z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V48"/>
  <sheetViews>
    <sheetView zoomScale="90" zoomScaleNormal="90" workbookViewId="0">
      <pane xSplit="1" ySplit="5" topLeftCell="BK34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5" x14ac:dyDescent="0.25"/>
  <cols>
    <col min="1" max="1" width="43.42578125" style="149" customWidth="1"/>
    <col min="2" max="12" width="9.28515625" style="70" bestFit="1" customWidth="1"/>
    <col min="13" max="13" width="9.28515625" style="70" customWidth="1"/>
    <col min="14" max="14" width="10" style="89" bestFit="1" customWidth="1"/>
    <col min="15" max="50" width="8.28515625" style="70" bestFit="1" customWidth="1"/>
    <col min="51" max="53" width="10.28515625" style="84" bestFit="1" customWidth="1"/>
    <col min="54" max="62" width="9.42578125" style="84" bestFit="1" customWidth="1"/>
    <col min="63" max="64" width="12.5703125" style="70" bestFit="1" customWidth="1"/>
    <col min="65" max="65" width="11.140625" style="70" bestFit="1" customWidth="1"/>
    <col min="66" max="74" width="12.5703125" style="70" bestFit="1" customWidth="1"/>
    <col min="75" max="194" width="9.28515625" style="70"/>
    <col min="195" max="195" width="41" style="70" customWidth="1"/>
    <col min="196" max="202" width="9.28515625" style="70" customWidth="1"/>
    <col min="203" max="203" width="10.5703125" style="70" customWidth="1"/>
    <col min="204" max="214" width="9.28515625" style="70" customWidth="1"/>
    <col min="215" max="215" width="12.7109375" style="70" customWidth="1"/>
    <col min="216" max="216" width="13.28515625" style="70" customWidth="1"/>
    <col min="217" max="252" width="9.28515625" style="70" customWidth="1"/>
    <col min="253" max="258" width="11.28515625" style="70" customWidth="1"/>
    <col min="259" max="259" width="10.7109375" style="70" customWidth="1"/>
    <col min="260" max="450" width="9.28515625" style="70"/>
    <col min="451" max="451" width="41" style="70" customWidth="1"/>
    <col min="452" max="458" width="9.28515625" style="70" customWidth="1"/>
    <col min="459" max="459" width="10.5703125" style="70" customWidth="1"/>
    <col min="460" max="470" width="9.28515625" style="70" customWidth="1"/>
    <col min="471" max="471" width="12.7109375" style="70" customWidth="1"/>
    <col min="472" max="472" width="13.28515625" style="70" customWidth="1"/>
    <col min="473" max="508" width="9.28515625" style="70" customWidth="1"/>
    <col min="509" max="514" width="11.28515625" style="70" customWidth="1"/>
    <col min="515" max="515" width="10.7109375" style="70" customWidth="1"/>
    <col min="516" max="706" width="9.28515625" style="70"/>
    <col min="707" max="707" width="41" style="70" customWidth="1"/>
    <col min="708" max="714" width="9.28515625" style="70" customWidth="1"/>
    <col min="715" max="715" width="10.5703125" style="70" customWidth="1"/>
    <col min="716" max="726" width="9.28515625" style="70" customWidth="1"/>
    <col min="727" max="727" width="12.7109375" style="70" customWidth="1"/>
    <col min="728" max="728" width="13.28515625" style="70" customWidth="1"/>
    <col min="729" max="764" width="9.28515625" style="70" customWidth="1"/>
    <col min="765" max="770" width="11.28515625" style="70" customWidth="1"/>
    <col min="771" max="771" width="10.7109375" style="70" customWidth="1"/>
    <col min="772" max="962" width="9.28515625" style="70"/>
    <col min="963" max="963" width="41" style="70" customWidth="1"/>
    <col min="964" max="970" width="9.28515625" style="70" customWidth="1"/>
    <col min="971" max="971" width="10.5703125" style="70" customWidth="1"/>
    <col min="972" max="982" width="9.28515625" style="70" customWidth="1"/>
    <col min="983" max="983" width="12.7109375" style="70" customWidth="1"/>
    <col min="984" max="984" width="13.28515625" style="70" customWidth="1"/>
    <col min="985" max="1020" width="9.28515625" style="70" customWidth="1"/>
    <col min="1021" max="1026" width="11.28515625" style="70" customWidth="1"/>
    <col min="1027" max="1027" width="10.7109375" style="70" customWidth="1"/>
    <col min="1028" max="1218" width="9.28515625" style="70"/>
    <col min="1219" max="1219" width="41" style="70" customWidth="1"/>
    <col min="1220" max="1226" width="9.28515625" style="70" customWidth="1"/>
    <col min="1227" max="1227" width="10.5703125" style="70" customWidth="1"/>
    <col min="1228" max="1238" width="9.28515625" style="70" customWidth="1"/>
    <col min="1239" max="1239" width="12.7109375" style="70" customWidth="1"/>
    <col min="1240" max="1240" width="13.28515625" style="70" customWidth="1"/>
    <col min="1241" max="1276" width="9.28515625" style="70" customWidth="1"/>
    <col min="1277" max="1282" width="11.28515625" style="70" customWidth="1"/>
    <col min="1283" max="1283" width="10.7109375" style="70" customWidth="1"/>
    <col min="1284" max="1474" width="9.28515625" style="70"/>
    <col min="1475" max="1475" width="41" style="70" customWidth="1"/>
    <col min="1476" max="1482" width="9.28515625" style="70" customWidth="1"/>
    <col min="1483" max="1483" width="10.5703125" style="70" customWidth="1"/>
    <col min="1484" max="1494" width="9.28515625" style="70" customWidth="1"/>
    <col min="1495" max="1495" width="12.7109375" style="70" customWidth="1"/>
    <col min="1496" max="1496" width="13.28515625" style="70" customWidth="1"/>
    <col min="1497" max="1532" width="9.28515625" style="70" customWidth="1"/>
    <col min="1533" max="1538" width="11.28515625" style="70" customWidth="1"/>
    <col min="1539" max="1539" width="10.7109375" style="70" customWidth="1"/>
    <col min="1540" max="1730" width="9.28515625" style="70"/>
    <col min="1731" max="1731" width="41" style="70" customWidth="1"/>
    <col min="1732" max="1738" width="9.28515625" style="70" customWidth="1"/>
    <col min="1739" max="1739" width="10.5703125" style="70" customWidth="1"/>
    <col min="1740" max="1750" width="9.28515625" style="70" customWidth="1"/>
    <col min="1751" max="1751" width="12.7109375" style="70" customWidth="1"/>
    <col min="1752" max="1752" width="13.28515625" style="70" customWidth="1"/>
    <col min="1753" max="1788" width="9.28515625" style="70" customWidth="1"/>
    <col min="1789" max="1794" width="11.28515625" style="70" customWidth="1"/>
    <col min="1795" max="1795" width="10.7109375" style="70" customWidth="1"/>
    <col min="1796" max="1986" width="9.28515625" style="70"/>
    <col min="1987" max="1987" width="41" style="70" customWidth="1"/>
    <col min="1988" max="1994" width="9.28515625" style="70" customWidth="1"/>
    <col min="1995" max="1995" width="10.5703125" style="70" customWidth="1"/>
    <col min="1996" max="2006" width="9.28515625" style="70" customWidth="1"/>
    <col min="2007" max="2007" width="12.7109375" style="70" customWidth="1"/>
    <col min="2008" max="2008" width="13.28515625" style="70" customWidth="1"/>
    <col min="2009" max="2044" width="9.28515625" style="70" customWidth="1"/>
    <col min="2045" max="2050" width="11.28515625" style="70" customWidth="1"/>
    <col min="2051" max="2051" width="10.7109375" style="70" customWidth="1"/>
    <col min="2052" max="2242" width="9.28515625" style="70"/>
    <col min="2243" max="2243" width="41" style="70" customWidth="1"/>
    <col min="2244" max="2250" width="9.28515625" style="70" customWidth="1"/>
    <col min="2251" max="2251" width="10.5703125" style="70" customWidth="1"/>
    <col min="2252" max="2262" width="9.28515625" style="70" customWidth="1"/>
    <col min="2263" max="2263" width="12.7109375" style="70" customWidth="1"/>
    <col min="2264" max="2264" width="13.28515625" style="70" customWidth="1"/>
    <col min="2265" max="2300" width="9.28515625" style="70" customWidth="1"/>
    <col min="2301" max="2306" width="11.28515625" style="70" customWidth="1"/>
    <col min="2307" max="2307" width="10.7109375" style="70" customWidth="1"/>
    <col min="2308" max="2498" width="9.28515625" style="70"/>
    <col min="2499" max="2499" width="41" style="70" customWidth="1"/>
    <col min="2500" max="2506" width="9.28515625" style="70" customWidth="1"/>
    <col min="2507" max="2507" width="10.5703125" style="70" customWidth="1"/>
    <col min="2508" max="2518" width="9.28515625" style="70" customWidth="1"/>
    <col min="2519" max="2519" width="12.7109375" style="70" customWidth="1"/>
    <col min="2520" max="2520" width="13.28515625" style="70" customWidth="1"/>
    <col min="2521" max="2556" width="9.28515625" style="70" customWidth="1"/>
    <col min="2557" max="2562" width="11.28515625" style="70" customWidth="1"/>
    <col min="2563" max="2563" width="10.7109375" style="70" customWidth="1"/>
    <col min="2564" max="2754" width="9.28515625" style="70"/>
    <col min="2755" max="2755" width="41" style="70" customWidth="1"/>
    <col min="2756" max="2762" width="9.28515625" style="70" customWidth="1"/>
    <col min="2763" max="2763" width="10.5703125" style="70" customWidth="1"/>
    <col min="2764" max="2774" width="9.28515625" style="70" customWidth="1"/>
    <col min="2775" max="2775" width="12.7109375" style="70" customWidth="1"/>
    <col min="2776" max="2776" width="13.28515625" style="70" customWidth="1"/>
    <col min="2777" max="2812" width="9.28515625" style="70" customWidth="1"/>
    <col min="2813" max="2818" width="11.28515625" style="70" customWidth="1"/>
    <col min="2819" max="2819" width="10.7109375" style="70" customWidth="1"/>
    <col min="2820" max="3010" width="9.28515625" style="70"/>
    <col min="3011" max="3011" width="41" style="70" customWidth="1"/>
    <col min="3012" max="3018" width="9.28515625" style="70" customWidth="1"/>
    <col min="3019" max="3019" width="10.5703125" style="70" customWidth="1"/>
    <col min="3020" max="3030" width="9.28515625" style="70" customWidth="1"/>
    <col min="3031" max="3031" width="12.7109375" style="70" customWidth="1"/>
    <col min="3032" max="3032" width="13.28515625" style="70" customWidth="1"/>
    <col min="3033" max="3068" width="9.28515625" style="70" customWidth="1"/>
    <col min="3069" max="3074" width="11.28515625" style="70" customWidth="1"/>
    <col min="3075" max="3075" width="10.7109375" style="70" customWidth="1"/>
    <col min="3076" max="3266" width="9.28515625" style="70"/>
    <col min="3267" max="3267" width="41" style="70" customWidth="1"/>
    <col min="3268" max="3274" width="9.28515625" style="70" customWidth="1"/>
    <col min="3275" max="3275" width="10.5703125" style="70" customWidth="1"/>
    <col min="3276" max="3286" width="9.28515625" style="70" customWidth="1"/>
    <col min="3287" max="3287" width="12.7109375" style="70" customWidth="1"/>
    <col min="3288" max="3288" width="13.28515625" style="70" customWidth="1"/>
    <col min="3289" max="3324" width="9.28515625" style="70" customWidth="1"/>
    <col min="3325" max="3330" width="11.28515625" style="70" customWidth="1"/>
    <col min="3331" max="3331" width="10.7109375" style="70" customWidth="1"/>
    <col min="3332" max="3522" width="9.28515625" style="70"/>
    <col min="3523" max="3523" width="41" style="70" customWidth="1"/>
    <col min="3524" max="3530" width="9.28515625" style="70" customWidth="1"/>
    <col min="3531" max="3531" width="10.5703125" style="70" customWidth="1"/>
    <col min="3532" max="3542" width="9.28515625" style="70" customWidth="1"/>
    <col min="3543" max="3543" width="12.7109375" style="70" customWidth="1"/>
    <col min="3544" max="3544" width="13.28515625" style="70" customWidth="1"/>
    <col min="3545" max="3580" width="9.28515625" style="70" customWidth="1"/>
    <col min="3581" max="3586" width="11.28515625" style="70" customWidth="1"/>
    <col min="3587" max="3587" width="10.7109375" style="70" customWidth="1"/>
    <col min="3588" max="3778" width="9.28515625" style="70"/>
    <col min="3779" max="3779" width="41" style="70" customWidth="1"/>
    <col min="3780" max="3786" width="9.28515625" style="70" customWidth="1"/>
    <col min="3787" max="3787" width="10.5703125" style="70" customWidth="1"/>
    <col min="3788" max="3798" width="9.28515625" style="70" customWidth="1"/>
    <col min="3799" max="3799" width="12.7109375" style="70" customWidth="1"/>
    <col min="3800" max="3800" width="13.28515625" style="70" customWidth="1"/>
    <col min="3801" max="3836" width="9.28515625" style="70" customWidth="1"/>
    <col min="3837" max="3842" width="11.28515625" style="70" customWidth="1"/>
    <col min="3843" max="3843" width="10.7109375" style="70" customWidth="1"/>
    <col min="3844" max="4034" width="9.28515625" style="70"/>
    <col min="4035" max="4035" width="41" style="70" customWidth="1"/>
    <col min="4036" max="4042" width="9.28515625" style="70" customWidth="1"/>
    <col min="4043" max="4043" width="10.5703125" style="70" customWidth="1"/>
    <col min="4044" max="4054" width="9.28515625" style="70" customWidth="1"/>
    <col min="4055" max="4055" width="12.7109375" style="70" customWidth="1"/>
    <col min="4056" max="4056" width="13.28515625" style="70" customWidth="1"/>
    <col min="4057" max="4092" width="9.28515625" style="70" customWidth="1"/>
    <col min="4093" max="4098" width="11.28515625" style="70" customWidth="1"/>
    <col min="4099" max="4099" width="10.7109375" style="70" customWidth="1"/>
    <col min="4100" max="4290" width="9.28515625" style="70"/>
    <col min="4291" max="4291" width="41" style="70" customWidth="1"/>
    <col min="4292" max="4298" width="9.28515625" style="70" customWidth="1"/>
    <col min="4299" max="4299" width="10.5703125" style="70" customWidth="1"/>
    <col min="4300" max="4310" width="9.28515625" style="70" customWidth="1"/>
    <col min="4311" max="4311" width="12.7109375" style="70" customWidth="1"/>
    <col min="4312" max="4312" width="13.28515625" style="70" customWidth="1"/>
    <col min="4313" max="4348" width="9.28515625" style="70" customWidth="1"/>
    <col min="4349" max="4354" width="11.28515625" style="70" customWidth="1"/>
    <col min="4355" max="4355" width="10.7109375" style="70" customWidth="1"/>
    <col min="4356" max="4546" width="9.28515625" style="70"/>
    <col min="4547" max="4547" width="41" style="70" customWidth="1"/>
    <col min="4548" max="4554" width="9.28515625" style="70" customWidth="1"/>
    <col min="4555" max="4555" width="10.5703125" style="70" customWidth="1"/>
    <col min="4556" max="4566" width="9.28515625" style="70" customWidth="1"/>
    <col min="4567" max="4567" width="12.7109375" style="70" customWidth="1"/>
    <col min="4568" max="4568" width="13.28515625" style="70" customWidth="1"/>
    <col min="4569" max="4604" width="9.28515625" style="70" customWidth="1"/>
    <col min="4605" max="4610" width="11.28515625" style="70" customWidth="1"/>
    <col min="4611" max="4611" width="10.7109375" style="70" customWidth="1"/>
    <col min="4612" max="4802" width="9.28515625" style="70"/>
    <col min="4803" max="4803" width="41" style="70" customWidth="1"/>
    <col min="4804" max="4810" width="9.28515625" style="70" customWidth="1"/>
    <col min="4811" max="4811" width="10.5703125" style="70" customWidth="1"/>
    <col min="4812" max="4822" width="9.28515625" style="70" customWidth="1"/>
    <col min="4823" max="4823" width="12.7109375" style="70" customWidth="1"/>
    <col min="4824" max="4824" width="13.28515625" style="70" customWidth="1"/>
    <col min="4825" max="4860" width="9.28515625" style="70" customWidth="1"/>
    <col min="4861" max="4866" width="11.28515625" style="70" customWidth="1"/>
    <col min="4867" max="4867" width="10.7109375" style="70" customWidth="1"/>
    <col min="4868" max="5058" width="9.28515625" style="70"/>
    <col min="5059" max="5059" width="41" style="70" customWidth="1"/>
    <col min="5060" max="5066" width="9.28515625" style="70" customWidth="1"/>
    <col min="5067" max="5067" width="10.5703125" style="70" customWidth="1"/>
    <col min="5068" max="5078" width="9.28515625" style="70" customWidth="1"/>
    <col min="5079" max="5079" width="12.7109375" style="70" customWidth="1"/>
    <col min="5080" max="5080" width="13.28515625" style="70" customWidth="1"/>
    <col min="5081" max="5116" width="9.28515625" style="70" customWidth="1"/>
    <col min="5117" max="5122" width="11.28515625" style="70" customWidth="1"/>
    <col min="5123" max="5123" width="10.7109375" style="70" customWidth="1"/>
    <col min="5124" max="5314" width="9.28515625" style="70"/>
    <col min="5315" max="5315" width="41" style="70" customWidth="1"/>
    <col min="5316" max="5322" width="9.28515625" style="70" customWidth="1"/>
    <col min="5323" max="5323" width="10.5703125" style="70" customWidth="1"/>
    <col min="5324" max="5334" width="9.28515625" style="70" customWidth="1"/>
    <col min="5335" max="5335" width="12.7109375" style="70" customWidth="1"/>
    <col min="5336" max="5336" width="13.28515625" style="70" customWidth="1"/>
    <col min="5337" max="5372" width="9.28515625" style="70" customWidth="1"/>
    <col min="5373" max="5378" width="11.28515625" style="70" customWidth="1"/>
    <col min="5379" max="5379" width="10.7109375" style="70" customWidth="1"/>
    <col min="5380" max="5570" width="9.28515625" style="70"/>
    <col min="5571" max="5571" width="41" style="70" customWidth="1"/>
    <col min="5572" max="5578" width="9.28515625" style="70" customWidth="1"/>
    <col min="5579" max="5579" width="10.5703125" style="70" customWidth="1"/>
    <col min="5580" max="5590" width="9.28515625" style="70" customWidth="1"/>
    <col min="5591" max="5591" width="12.7109375" style="70" customWidth="1"/>
    <col min="5592" max="5592" width="13.28515625" style="70" customWidth="1"/>
    <col min="5593" max="5628" width="9.28515625" style="70" customWidth="1"/>
    <col min="5629" max="5634" width="11.28515625" style="70" customWidth="1"/>
    <col min="5635" max="5635" width="10.7109375" style="70" customWidth="1"/>
    <col min="5636" max="5826" width="9.28515625" style="70"/>
    <col min="5827" max="5827" width="41" style="70" customWidth="1"/>
    <col min="5828" max="5834" width="9.28515625" style="70" customWidth="1"/>
    <col min="5835" max="5835" width="10.5703125" style="70" customWidth="1"/>
    <col min="5836" max="5846" width="9.28515625" style="70" customWidth="1"/>
    <col min="5847" max="5847" width="12.7109375" style="70" customWidth="1"/>
    <col min="5848" max="5848" width="13.28515625" style="70" customWidth="1"/>
    <col min="5849" max="5884" width="9.28515625" style="70" customWidth="1"/>
    <col min="5885" max="5890" width="11.28515625" style="70" customWidth="1"/>
    <col min="5891" max="5891" width="10.7109375" style="70" customWidth="1"/>
    <col min="5892" max="6082" width="9.28515625" style="70"/>
    <col min="6083" max="6083" width="41" style="70" customWidth="1"/>
    <col min="6084" max="6090" width="9.28515625" style="70" customWidth="1"/>
    <col min="6091" max="6091" width="10.5703125" style="70" customWidth="1"/>
    <col min="6092" max="6102" width="9.28515625" style="70" customWidth="1"/>
    <col min="6103" max="6103" width="12.7109375" style="70" customWidth="1"/>
    <col min="6104" max="6104" width="13.28515625" style="70" customWidth="1"/>
    <col min="6105" max="6140" width="9.28515625" style="70" customWidth="1"/>
    <col min="6141" max="6146" width="11.28515625" style="70" customWidth="1"/>
    <col min="6147" max="6147" width="10.7109375" style="70" customWidth="1"/>
    <col min="6148" max="6338" width="9.28515625" style="70"/>
    <col min="6339" max="6339" width="41" style="70" customWidth="1"/>
    <col min="6340" max="6346" width="9.28515625" style="70" customWidth="1"/>
    <col min="6347" max="6347" width="10.5703125" style="70" customWidth="1"/>
    <col min="6348" max="6358" width="9.28515625" style="70" customWidth="1"/>
    <col min="6359" max="6359" width="12.7109375" style="70" customWidth="1"/>
    <col min="6360" max="6360" width="13.28515625" style="70" customWidth="1"/>
    <col min="6361" max="6396" width="9.28515625" style="70" customWidth="1"/>
    <col min="6397" max="6402" width="11.28515625" style="70" customWidth="1"/>
    <col min="6403" max="6403" width="10.7109375" style="70" customWidth="1"/>
    <col min="6404" max="6594" width="9.28515625" style="70"/>
    <col min="6595" max="6595" width="41" style="70" customWidth="1"/>
    <col min="6596" max="6602" width="9.28515625" style="70" customWidth="1"/>
    <col min="6603" max="6603" width="10.5703125" style="70" customWidth="1"/>
    <col min="6604" max="6614" width="9.28515625" style="70" customWidth="1"/>
    <col min="6615" max="6615" width="12.7109375" style="70" customWidth="1"/>
    <col min="6616" max="6616" width="13.28515625" style="70" customWidth="1"/>
    <col min="6617" max="6652" width="9.28515625" style="70" customWidth="1"/>
    <col min="6653" max="6658" width="11.28515625" style="70" customWidth="1"/>
    <col min="6659" max="6659" width="10.7109375" style="70" customWidth="1"/>
    <col min="6660" max="6850" width="9.28515625" style="70"/>
    <col min="6851" max="6851" width="41" style="70" customWidth="1"/>
    <col min="6852" max="6858" width="9.28515625" style="70" customWidth="1"/>
    <col min="6859" max="6859" width="10.5703125" style="70" customWidth="1"/>
    <col min="6860" max="6870" width="9.28515625" style="70" customWidth="1"/>
    <col min="6871" max="6871" width="12.7109375" style="70" customWidth="1"/>
    <col min="6872" max="6872" width="13.28515625" style="70" customWidth="1"/>
    <col min="6873" max="6908" width="9.28515625" style="70" customWidth="1"/>
    <col min="6909" max="6914" width="11.28515625" style="70" customWidth="1"/>
    <col min="6915" max="6915" width="10.7109375" style="70" customWidth="1"/>
    <col min="6916" max="7106" width="9.28515625" style="70"/>
    <col min="7107" max="7107" width="41" style="70" customWidth="1"/>
    <col min="7108" max="7114" width="9.28515625" style="70" customWidth="1"/>
    <col min="7115" max="7115" width="10.5703125" style="70" customWidth="1"/>
    <col min="7116" max="7126" width="9.28515625" style="70" customWidth="1"/>
    <col min="7127" max="7127" width="12.7109375" style="70" customWidth="1"/>
    <col min="7128" max="7128" width="13.28515625" style="70" customWidth="1"/>
    <col min="7129" max="7164" width="9.28515625" style="70" customWidth="1"/>
    <col min="7165" max="7170" width="11.28515625" style="70" customWidth="1"/>
    <col min="7171" max="7171" width="10.7109375" style="70" customWidth="1"/>
    <col min="7172" max="7362" width="9.28515625" style="70"/>
    <col min="7363" max="7363" width="41" style="70" customWidth="1"/>
    <col min="7364" max="7370" width="9.28515625" style="70" customWidth="1"/>
    <col min="7371" max="7371" width="10.5703125" style="70" customWidth="1"/>
    <col min="7372" max="7382" width="9.28515625" style="70" customWidth="1"/>
    <col min="7383" max="7383" width="12.7109375" style="70" customWidth="1"/>
    <col min="7384" max="7384" width="13.28515625" style="70" customWidth="1"/>
    <col min="7385" max="7420" width="9.28515625" style="70" customWidth="1"/>
    <col min="7421" max="7426" width="11.28515625" style="70" customWidth="1"/>
    <col min="7427" max="7427" width="10.7109375" style="70" customWidth="1"/>
    <col min="7428" max="7618" width="9.28515625" style="70"/>
    <col min="7619" max="7619" width="41" style="70" customWidth="1"/>
    <col min="7620" max="7626" width="9.28515625" style="70" customWidth="1"/>
    <col min="7627" max="7627" width="10.5703125" style="70" customWidth="1"/>
    <col min="7628" max="7638" width="9.28515625" style="70" customWidth="1"/>
    <col min="7639" max="7639" width="12.7109375" style="70" customWidth="1"/>
    <col min="7640" max="7640" width="13.28515625" style="70" customWidth="1"/>
    <col min="7641" max="7676" width="9.28515625" style="70" customWidth="1"/>
    <col min="7677" max="7682" width="11.28515625" style="70" customWidth="1"/>
    <col min="7683" max="7683" width="10.7109375" style="70" customWidth="1"/>
    <col min="7684" max="7874" width="9.28515625" style="70"/>
    <col min="7875" max="7875" width="41" style="70" customWidth="1"/>
    <col min="7876" max="7882" width="9.28515625" style="70" customWidth="1"/>
    <col min="7883" max="7883" width="10.5703125" style="70" customWidth="1"/>
    <col min="7884" max="7894" width="9.28515625" style="70" customWidth="1"/>
    <col min="7895" max="7895" width="12.7109375" style="70" customWidth="1"/>
    <col min="7896" max="7896" width="13.28515625" style="70" customWidth="1"/>
    <col min="7897" max="7932" width="9.28515625" style="70" customWidth="1"/>
    <col min="7933" max="7938" width="11.28515625" style="70" customWidth="1"/>
    <col min="7939" max="7939" width="10.7109375" style="70" customWidth="1"/>
    <col min="7940" max="8130" width="9.28515625" style="70"/>
    <col min="8131" max="8131" width="41" style="70" customWidth="1"/>
    <col min="8132" max="8138" width="9.28515625" style="70" customWidth="1"/>
    <col min="8139" max="8139" width="10.5703125" style="70" customWidth="1"/>
    <col min="8140" max="8150" width="9.28515625" style="70" customWidth="1"/>
    <col min="8151" max="8151" width="12.7109375" style="70" customWidth="1"/>
    <col min="8152" max="8152" width="13.28515625" style="70" customWidth="1"/>
    <col min="8153" max="8188" width="9.28515625" style="70" customWidth="1"/>
    <col min="8189" max="8194" width="11.28515625" style="70" customWidth="1"/>
    <col min="8195" max="8195" width="10.7109375" style="70" customWidth="1"/>
    <col min="8196" max="8386" width="9.28515625" style="70"/>
    <col min="8387" max="8387" width="41" style="70" customWidth="1"/>
    <col min="8388" max="8394" width="9.28515625" style="70" customWidth="1"/>
    <col min="8395" max="8395" width="10.5703125" style="70" customWidth="1"/>
    <col min="8396" max="8406" width="9.28515625" style="70" customWidth="1"/>
    <col min="8407" max="8407" width="12.7109375" style="70" customWidth="1"/>
    <col min="8408" max="8408" width="13.28515625" style="70" customWidth="1"/>
    <col min="8409" max="8444" width="9.28515625" style="70" customWidth="1"/>
    <col min="8445" max="8450" width="11.28515625" style="70" customWidth="1"/>
    <col min="8451" max="8451" width="10.7109375" style="70" customWidth="1"/>
    <col min="8452" max="8642" width="9.28515625" style="70"/>
    <col min="8643" max="8643" width="41" style="70" customWidth="1"/>
    <col min="8644" max="8650" width="9.28515625" style="70" customWidth="1"/>
    <col min="8651" max="8651" width="10.5703125" style="70" customWidth="1"/>
    <col min="8652" max="8662" width="9.28515625" style="70" customWidth="1"/>
    <col min="8663" max="8663" width="12.7109375" style="70" customWidth="1"/>
    <col min="8664" max="8664" width="13.28515625" style="70" customWidth="1"/>
    <col min="8665" max="8700" width="9.28515625" style="70" customWidth="1"/>
    <col min="8701" max="8706" width="11.28515625" style="70" customWidth="1"/>
    <col min="8707" max="8707" width="10.7109375" style="70" customWidth="1"/>
    <col min="8708" max="8898" width="9.28515625" style="70"/>
    <col min="8899" max="8899" width="41" style="70" customWidth="1"/>
    <col min="8900" max="8906" width="9.28515625" style="70" customWidth="1"/>
    <col min="8907" max="8907" width="10.5703125" style="70" customWidth="1"/>
    <col min="8908" max="8918" width="9.28515625" style="70" customWidth="1"/>
    <col min="8919" max="8919" width="12.7109375" style="70" customWidth="1"/>
    <col min="8920" max="8920" width="13.28515625" style="70" customWidth="1"/>
    <col min="8921" max="8956" width="9.28515625" style="70" customWidth="1"/>
    <col min="8957" max="8962" width="11.28515625" style="70" customWidth="1"/>
    <col min="8963" max="8963" width="10.7109375" style="70" customWidth="1"/>
    <col min="8964" max="9154" width="9.28515625" style="70"/>
    <col min="9155" max="9155" width="41" style="70" customWidth="1"/>
    <col min="9156" max="9162" width="9.28515625" style="70" customWidth="1"/>
    <col min="9163" max="9163" width="10.5703125" style="70" customWidth="1"/>
    <col min="9164" max="9174" width="9.28515625" style="70" customWidth="1"/>
    <col min="9175" max="9175" width="12.7109375" style="70" customWidth="1"/>
    <col min="9176" max="9176" width="13.28515625" style="70" customWidth="1"/>
    <col min="9177" max="9212" width="9.28515625" style="70" customWidth="1"/>
    <col min="9213" max="9218" width="11.28515625" style="70" customWidth="1"/>
    <col min="9219" max="9219" width="10.7109375" style="70" customWidth="1"/>
    <col min="9220" max="9410" width="9.28515625" style="70"/>
    <col min="9411" max="9411" width="41" style="70" customWidth="1"/>
    <col min="9412" max="9418" width="9.28515625" style="70" customWidth="1"/>
    <col min="9419" max="9419" width="10.5703125" style="70" customWidth="1"/>
    <col min="9420" max="9430" width="9.28515625" style="70" customWidth="1"/>
    <col min="9431" max="9431" width="12.7109375" style="70" customWidth="1"/>
    <col min="9432" max="9432" width="13.28515625" style="70" customWidth="1"/>
    <col min="9433" max="9468" width="9.28515625" style="70" customWidth="1"/>
    <col min="9469" max="9474" width="11.28515625" style="70" customWidth="1"/>
    <col min="9475" max="9475" width="10.7109375" style="70" customWidth="1"/>
    <col min="9476" max="9666" width="9.28515625" style="70"/>
    <col min="9667" max="9667" width="41" style="70" customWidth="1"/>
    <col min="9668" max="9674" width="9.28515625" style="70" customWidth="1"/>
    <col min="9675" max="9675" width="10.5703125" style="70" customWidth="1"/>
    <col min="9676" max="9686" width="9.28515625" style="70" customWidth="1"/>
    <col min="9687" max="9687" width="12.7109375" style="70" customWidth="1"/>
    <col min="9688" max="9688" width="13.28515625" style="70" customWidth="1"/>
    <col min="9689" max="9724" width="9.28515625" style="70" customWidth="1"/>
    <col min="9725" max="9730" width="11.28515625" style="70" customWidth="1"/>
    <col min="9731" max="9731" width="10.7109375" style="70" customWidth="1"/>
    <col min="9732" max="9922" width="9.28515625" style="70"/>
    <col min="9923" max="9923" width="41" style="70" customWidth="1"/>
    <col min="9924" max="9930" width="9.28515625" style="70" customWidth="1"/>
    <col min="9931" max="9931" width="10.5703125" style="70" customWidth="1"/>
    <col min="9932" max="9942" width="9.28515625" style="70" customWidth="1"/>
    <col min="9943" max="9943" width="12.7109375" style="70" customWidth="1"/>
    <col min="9944" max="9944" width="13.28515625" style="70" customWidth="1"/>
    <col min="9945" max="9980" width="9.28515625" style="70" customWidth="1"/>
    <col min="9981" max="9986" width="11.28515625" style="70" customWidth="1"/>
    <col min="9987" max="9987" width="10.7109375" style="70" customWidth="1"/>
    <col min="9988" max="10178" width="9.28515625" style="70"/>
    <col min="10179" max="10179" width="41" style="70" customWidth="1"/>
    <col min="10180" max="10186" width="9.28515625" style="70" customWidth="1"/>
    <col min="10187" max="10187" width="10.5703125" style="70" customWidth="1"/>
    <col min="10188" max="10198" width="9.28515625" style="70" customWidth="1"/>
    <col min="10199" max="10199" width="12.7109375" style="70" customWidth="1"/>
    <col min="10200" max="10200" width="13.28515625" style="70" customWidth="1"/>
    <col min="10201" max="10236" width="9.28515625" style="70" customWidth="1"/>
    <col min="10237" max="10242" width="11.28515625" style="70" customWidth="1"/>
    <col min="10243" max="10243" width="10.7109375" style="70" customWidth="1"/>
    <col min="10244" max="10434" width="9.28515625" style="70"/>
    <col min="10435" max="10435" width="41" style="70" customWidth="1"/>
    <col min="10436" max="10442" width="9.28515625" style="70" customWidth="1"/>
    <col min="10443" max="10443" width="10.5703125" style="70" customWidth="1"/>
    <col min="10444" max="10454" width="9.28515625" style="70" customWidth="1"/>
    <col min="10455" max="10455" width="12.7109375" style="70" customWidth="1"/>
    <col min="10456" max="10456" width="13.28515625" style="70" customWidth="1"/>
    <col min="10457" max="10492" width="9.28515625" style="70" customWidth="1"/>
    <col min="10493" max="10498" width="11.28515625" style="70" customWidth="1"/>
    <col min="10499" max="10499" width="10.7109375" style="70" customWidth="1"/>
    <col min="10500" max="10690" width="9.28515625" style="70"/>
    <col min="10691" max="10691" width="41" style="70" customWidth="1"/>
    <col min="10692" max="10698" width="9.28515625" style="70" customWidth="1"/>
    <col min="10699" max="10699" width="10.5703125" style="70" customWidth="1"/>
    <col min="10700" max="10710" width="9.28515625" style="70" customWidth="1"/>
    <col min="10711" max="10711" width="12.7109375" style="70" customWidth="1"/>
    <col min="10712" max="10712" width="13.28515625" style="70" customWidth="1"/>
    <col min="10713" max="10748" width="9.28515625" style="70" customWidth="1"/>
    <col min="10749" max="10754" width="11.28515625" style="70" customWidth="1"/>
    <col min="10755" max="10755" width="10.7109375" style="70" customWidth="1"/>
    <col min="10756" max="10946" width="9.28515625" style="70"/>
    <col min="10947" max="10947" width="41" style="70" customWidth="1"/>
    <col min="10948" max="10954" width="9.28515625" style="70" customWidth="1"/>
    <col min="10955" max="10955" width="10.5703125" style="70" customWidth="1"/>
    <col min="10956" max="10966" width="9.28515625" style="70" customWidth="1"/>
    <col min="10967" max="10967" width="12.7109375" style="70" customWidth="1"/>
    <col min="10968" max="10968" width="13.28515625" style="70" customWidth="1"/>
    <col min="10969" max="11004" width="9.28515625" style="70" customWidth="1"/>
    <col min="11005" max="11010" width="11.28515625" style="70" customWidth="1"/>
    <col min="11011" max="11011" width="10.7109375" style="70" customWidth="1"/>
    <col min="11012" max="11202" width="9.28515625" style="70"/>
    <col min="11203" max="11203" width="41" style="70" customWidth="1"/>
    <col min="11204" max="11210" width="9.28515625" style="70" customWidth="1"/>
    <col min="11211" max="11211" width="10.5703125" style="70" customWidth="1"/>
    <col min="11212" max="11222" width="9.28515625" style="70" customWidth="1"/>
    <col min="11223" max="11223" width="12.7109375" style="70" customWidth="1"/>
    <col min="11224" max="11224" width="13.28515625" style="70" customWidth="1"/>
    <col min="11225" max="11260" width="9.28515625" style="70" customWidth="1"/>
    <col min="11261" max="11266" width="11.28515625" style="70" customWidth="1"/>
    <col min="11267" max="11267" width="10.7109375" style="70" customWidth="1"/>
    <col min="11268" max="11458" width="9.28515625" style="70"/>
    <col min="11459" max="11459" width="41" style="70" customWidth="1"/>
    <col min="11460" max="11466" width="9.28515625" style="70" customWidth="1"/>
    <col min="11467" max="11467" width="10.5703125" style="70" customWidth="1"/>
    <col min="11468" max="11478" width="9.28515625" style="70" customWidth="1"/>
    <col min="11479" max="11479" width="12.7109375" style="70" customWidth="1"/>
    <col min="11480" max="11480" width="13.28515625" style="70" customWidth="1"/>
    <col min="11481" max="11516" width="9.28515625" style="70" customWidth="1"/>
    <col min="11517" max="11522" width="11.28515625" style="70" customWidth="1"/>
    <col min="11523" max="11523" width="10.7109375" style="70" customWidth="1"/>
    <col min="11524" max="11714" width="9.28515625" style="70"/>
    <col min="11715" max="11715" width="41" style="70" customWidth="1"/>
    <col min="11716" max="11722" width="9.28515625" style="70" customWidth="1"/>
    <col min="11723" max="11723" width="10.5703125" style="70" customWidth="1"/>
    <col min="11724" max="11734" width="9.28515625" style="70" customWidth="1"/>
    <col min="11735" max="11735" width="12.7109375" style="70" customWidth="1"/>
    <col min="11736" max="11736" width="13.28515625" style="70" customWidth="1"/>
    <col min="11737" max="11772" width="9.28515625" style="70" customWidth="1"/>
    <col min="11773" max="11778" width="11.28515625" style="70" customWidth="1"/>
    <col min="11779" max="11779" width="10.7109375" style="70" customWidth="1"/>
    <col min="11780" max="11970" width="9.28515625" style="70"/>
    <col min="11971" max="11971" width="41" style="70" customWidth="1"/>
    <col min="11972" max="11978" width="9.28515625" style="70" customWidth="1"/>
    <col min="11979" max="11979" width="10.5703125" style="70" customWidth="1"/>
    <col min="11980" max="11990" width="9.28515625" style="70" customWidth="1"/>
    <col min="11991" max="11991" width="12.7109375" style="70" customWidth="1"/>
    <col min="11992" max="11992" width="13.28515625" style="70" customWidth="1"/>
    <col min="11993" max="12028" width="9.28515625" style="70" customWidth="1"/>
    <col min="12029" max="12034" width="11.28515625" style="70" customWidth="1"/>
    <col min="12035" max="12035" width="10.7109375" style="70" customWidth="1"/>
    <col min="12036" max="12226" width="9.28515625" style="70"/>
    <col min="12227" max="12227" width="41" style="70" customWidth="1"/>
    <col min="12228" max="12234" width="9.28515625" style="70" customWidth="1"/>
    <col min="12235" max="12235" width="10.5703125" style="70" customWidth="1"/>
    <col min="12236" max="12246" width="9.28515625" style="70" customWidth="1"/>
    <col min="12247" max="12247" width="12.7109375" style="70" customWidth="1"/>
    <col min="12248" max="12248" width="13.28515625" style="70" customWidth="1"/>
    <col min="12249" max="12284" width="9.28515625" style="70" customWidth="1"/>
    <col min="12285" max="12290" width="11.28515625" style="70" customWidth="1"/>
    <col min="12291" max="12291" width="10.7109375" style="70" customWidth="1"/>
    <col min="12292" max="12482" width="9.28515625" style="70"/>
    <col min="12483" max="12483" width="41" style="70" customWidth="1"/>
    <col min="12484" max="12490" width="9.28515625" style="70" customWidth="1"/>
    <col min="12491" max="12491" width="10.5703125" style="70" customWidth="1"/>
    <col min="12492" max="12502" width="9.28515625" style="70" customWidth="1"/>
    <col min="12503" max="12503" width="12.7109375" style="70" customWidth="1"/>
    <col min="12504" max="12504" width="13.28515625" style="70" customWidth="1"/>
    <col min="12505" max="12540" width="9.28515625" style="70" customWidth="1"/>
    <col min="12541" max="12546" width="11.28515625" style="70" customWidth="1"/>
    <col min="12547" max="12547" width="10.7109375" style="70" customWidth="1"/>
    <col min="12548" max="12738" width="9.28515625" style="70"/>
    <col min="12739" max="12739" width="41" style="70" customWidth="1"/>
    <col min="12740" max="12746" width="9.28515625" style="70" customWidth="1"/>
    <col min="12747" max="12747" width="10.5703125" style="70" customWidth="1"/>
    <col min="12748" max="12758" width="9.28515625" style="70" customWidth="1"/>
    <col min="12759" max="12759" width="12.7109375" style="70" customWidth="1"/>
    <col min="12760" max="12760" width="13.28515625" style="70" customWidth="1"/>
    <col min="12761" max="12796" width="9.28515625" style="70" customWidth="1"/>
    <col min="12797" max="12802" width="11.28515625" style="70" customWidth="1"/>
    <col min="12803" max="12803" width="10.7109375" style="70" customWidth="1"/>
    <col min="12804" max="12994" width="9.28515625" style="70"/>
    <col min="12995" max="12995" width="41" style="70" customWidth="1"/>
    <col min="12996" max="13002" width="9.28515625" style="70" customWidth="1"/>
    <col min="13003" max="13003" width="10.5703125" style="70" customWidth="1"/>
    <col min="13004" max="13014" width="9.28515625" style="70" customWidth="1"/>
    <col min="13015" max="13015" width="12.7109375" style="70" customWidth="1"/>
    <col min="13016" max="13016" width="13.28515625" style="70" customWidth="1"/>
    <col min="13017" max="13052" width="9.28515625" style="70" customWidth="1"/>
    <col min="13053" max="13058" width="11.28515625" style="70" customWidth="1"/>
    <col min="13059" max="13059" width="10.7109375" style="70" customWidth="1"/>
    <col min="13060" max="13250" width="9.28515625" style="70"/>
    <col min="13251" max="13251" width="41" style="70" customWidth="1"/>
    <col min="13252" max="13258" width="9.28515625" style="70" customWidth="1"/>
    <col min="13259" max="13259" width="10.5703125" style="70" customWidth="1"/>
    <col min="13260" max="13270" width="9.28515625" style="70" customWidth="1"/>
    <col min="13271" max="13271" width="12.7109375" style="70" customWidth="1"/>
    <col min="13272" max="13272" width="13.28515625" style="70" customWidth="1"/>
    <col min="13273" max="13308" width="9.28515625" style="70" customWidth="1"/>
    <col min="13309" max="13314" width="11.28515625" style="70" customWidth="1"/>
    <col min="13315" max="13315" width="10.7109375" style="70" customWidth="1"/>
    <col min="13316" max="13506" width="9.28515625" style="70"/>
    <col min="13507" max="13507" width="41" style="70" customWidth="1"/>
    <col min="13508" max="13514" width="9.28515625" style="70" customWidth="1"/>
    <col min="13515" max="13515" width="10.5703125" style="70" customWidth="1"/>
    <col min="13516" max="13526" width="9.28515625" style="70" customWidth="1"/>
    <col min="13527" max="13527" width="12.7109375" style="70" customWidth="1"/>
    <col min="13528" max="13528" width="13.28515625" style="70" customWidth="1"/>
    <col min="13529" max="13564" width="9.28515625" style="70" customWidth="1"/>
    <col min="13565" max="13570" width="11.28515625" style="70" customWidth="1"/>
    <col min="13571" max="13571" width="10.7109375" style="70" customWidth="1"/>
    <col min="13572" max="13762" width="9.28515625" style="70"/>
    <col min="13763" max="13763" width="41" style="70" customWidth="1"/>
    <col min="13764" max="13770" width="9.28515625" style="70" customWidth="1"/>
    <col min="13771" max="13771" width="10.5703125" style="70" customWidth="1"/>
    <col min="13772" max="13782" width="9.28515625" style="70" customWidth="1"/>
    <col min="13783" max="13783" width="12.7109375" style="70" customWidth="1"/>
    <col min="13784" max="13784" width="13.28515625" style="70" customWidth="1"/>
    <col min="13785" max="13820" width="9.28515625" style="70" customWidth="1"/>
    <col min="13821" max="13826" width="11.28515625" style="70" customWidth="1"/>
    <col min="13827" max="13827" width="10.7109375" style="70" customWidth="1"/>
    <col min="13828" max="14018" width="9.28515625" style="70"/>
    <col min="14019" max="14019" width="41" style="70" customWidth="1"/>
    <col min="14020" max="14026" width="9.28515625" style="70" customWidth="1"/>
    <col min="14027" max="14027" width="10.5703125" style="70" customWidth="1"/>
    <col min="14028" max="14038" width="9.28515625" style="70" customWidth="1"/>
    <col min="14039" max="14039" width="12.7109375" style="70" customWidth="1"/>
    <col min="14040" max="14040" width="13.28515625" style="70" customWidth="1"/>
    <col min="14041" max="14076" width="9.28515625" style="70" customWidth="1"/>
    <col min="14077" max="14082" width="11.28515625" style="70" customWidth="1"/>
    <col min="14083" max="14083" width="10.7109375" style="70" customWidth="1"/>
    <col min="14084" max="14274" width="9.28515625" style="70"/>
    <col min="14275" max="14275" width="41" style="70" customWidth="1"/>
    <col min="14276" max="14282" width="9.28515625" style="70" customWidth="1"/>
    <col min="14283" max="14283" width="10.5703125" style="70" customWidth="1"/>
    <col min="14284" max="14294" width="9.28515625" style="70" customWidth="1"/>
    <col min="14295" max="14295" width="12.7109375" style="70" customWidth="1"/>
    <col min="14296" max="14296" width="13.28515625" style="70" customWidth="1"/>
    <col min="14297" max="14332" width="9.28515625" style="70" customWidth="1"/>
    <col min="14333" max="14338" width="11.28515625" style="70" customWidth="1"/>
    <col min="14339" max="14339" width="10.7109375" style="70" customWidth="1"/>
    <col min="14340" max="14530" width="9.28515625" style="70"/>
    <col min="14531" max="14531" width="41" style="70" customWidth="1"/>
    <col min="14532" max="14538" width="9.28515625" style="70" customWidth="1"/>
    <col min="14539" max="14539" width="10.5703125" style="70" customWidth="1"/>
    <col min="14540" max="14550" width="9.28515625" style="70" customWidth="1"/>
    <col min="14551" max="14551" width="12.7109375" style="70" customWidth="1"/>
    <col min="14552" max="14552" width="13.28515625" style="70" customWidth="1"/>
    <col min="14553" max="14588" width="9.28515625" style="70" customWidth="1"/>
    <col min="14589" max="14594" width="11.28515625" style="70" customWidth="1"/>
    <col min="14595" max="14595" width="10.7109375" style="70" customWidth="1"/>
    <col min="14596" max="14786" width="9.28515625" style="70"/>
    <col min="14787" max="14787" width="41" style="70" customWidth="1"/>
    <col min="14788" max="14794" width="9.28515625" style="70" customWidth="1"/>
    <col min="14795" max="14795" width="10.5703125" style="70" customWidth="1"/>
    <col min="14796" max="14806" width="9.28515625" style="70" customWidth="1"/>
    <col min="14807" max="14807" width="12.7109375" style="70" customWidth="1"/>
    <col min="14808" max="14808" width="13.28515625" style="70" customWidth="1"/>
    <col min="14809" max="14844" width="9.28515625" style="70" customWidth="1"/>
    <col min="14845" max="14850" width="11.28515625" style="70" customWidth="1"/>
    <col min="14851" max="14851" width="10.7109375" style="70" customWidth="1"/>
    <col min="14852" max="15042" width="9.28515625" style="70"/>
    <col min="15043" max="15043" width="41" style="70" customWidth="1"/>
    <col min="15044" max="15050" width="9.28515625" style="70" customWidth="1"/>
    <col min="15051" max="15051" width="10.5703125" style="70" customWidth="1"/>
    <col min="15052" max="15062" width="9.28515625" style="70" customWidth="1"/>
    <col min="15063" max="15063" width="12.7109375" style="70" customWidth="1"/>
    <col min="15064" max="15064" width="13.28515625" style="70" customWidth="1"/>
    <col min="15065" max="15100" width="9.28515625" style="70" customWidth="1"/>
    <col min="15101" max="15106" width="11.28515625" style="70" customWidth="1"/>
    <col min="15107" max="15107" width="10.7109375" style="70" customWidth="1"/>
    <col min="15108" max="15298" width="9.28515625" style="70"/>
    <col min="15299" max="15299" width="41" style="70" customWidth="1"/>
    <col min="15300" max="15306" width="9.28515625" style="70" customWidth="1"/>
    <col min="15307" max="15307" width="10.5703125" style="70" customWidth="1"/>
    <col min="15308" max="15318" width="9.28515625" style="70" customWidth="1"/>
    <col min="15319" max="15319" width="12.7109375" style="70" customWidth="1"/>
    <col min="15320" max="15320" width="13.28515625" style="70" customWidth="1"/>
    <col min="15321" max="15356" width="9.28515625" style="70" customWidth="1"/>
    <col min="15357" max="15362" width="11.28515625" style="70" customWidth="1"/>
    <col min="15363" max="15363" width="10.7109375" style="70" customWidth="1"/>
    <col min="15364" max="15554" width="9.28515625" style="70"/>
    <col min="15555" max="15555" width="41" style="70" customWidth="1"/>
    <col min="15556" max="15562" width="9.28515625" style="70" customWidth="1"/>
    <col min="15563" max="15563" width="10.5703125" style="70" customWidth="1"/>
    <col min="15564" max="15574" width="9.28515625" style="70" customWidth="1"/>
    <col min="15575" max="15575" width="12.7109375" style="70" customWidth="1"/>
    <col min="15576" max="15576" width="13.28515625" style="70" customWidth="1"/>
    <col min="15577" max="15612" width="9.28515625" style="70" customWidth="1"/>
    <col min="15613" max="15618" width="11.28515625" style="70" customWidth="1"/>
    <col min="15619" max="15619" width="10.7109375" style="70" customWidth="1"/>
    <col min="15620" max="15810" width="9.28515625" style="70"/>
    <col min="15811" max="15811" width="41" style="70" customWidth="1"/>
    <col min="15812" max="15818" width="9.28515625" style="70" customWidth="1"/>
    <col min="15819" max="15819" width="10.5703125" style="70" customWidth="1"/>
    <col min="15820" max="15830" width="9.28515625" style="70" customWidth="1"/>
    <col min="15831" max="15831" width="12.7109375" style="70" customWidth="1"/>
    <col min="15832" max="15832" width="13.28515625" style="70" customWidth="1"/>
    <col min="15833" max="15868" width="9.28515625" style="70" customWidth="1"/>
    <col min="15869" max="15874" width="11.28515625" style="70" customWidth="1"/>
    <col min="15875" max="15875" width="10.7109375" style="70" customWidth="1"/>
    <col min="15876" max="16066" width="9.28515625" style="70"/>
    <col min="16067" max="16067" width="41" style="70" customWidth="1"/>
    <col min="16068" max="16074" width="9.28515625" style="70" customWidth="1"/>
    <col min="16075" max="16075" width="10.5703125" style="70" customWidth="1"/>
    <col min="16076" max="16086" width="9.28515625" style="70" customWidth="1"/>
    <col min="16087" max="16087" width="12.7109375" style="70" customWidth="1"/>
    <col min="16088" max="16088" width="13.28515625" style="70" customWidth="1"/>
    <col min="16089" max="16124" width="9.28515625" style="70" customWidth="1"/>
    <col min="16125" max="16130" width="11.28515625" style="70" customWidth="1"/>
    <col min="16131" max="16131" width="10.7109375" style="70" customWidth="1"/>
    <col min="16132" max="16384" width="9.28515625" style="70"/>
  </cols>
  <sheetData>
    <row r="1" spans="1:74" s="69" customFormat="1" ht="18.75" x14ac:dyDescent="0.3">
      <c r="A1" s="262" t="s">
        <v>134</v>
      </c>
      <c r="B1" s="248" t="s">
        <v>135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50"/>
    </row>
    <row r="2" spans="1:74" ht="18.75" x14ac:dyDescent="0.3">
      <c r="A2" s="263"/>
      <c r="B2" s="248" t="s">
        <v>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50"/>
    </row>
    <row r="3" spans="1:74" ht="18.75" x14ac:dyDescent="0.3">
      <c r="A3" s="264" t="s">
        <v>111</v>
      </c>
      <c r="B3" s="252" t="s">
        <v>11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248" t="s">
        <v>12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50"/>
    </row>
    <row r="4" spans="1:74" ht="18.75" x14ac:dyDescent="0.3">
      <c r="A4" s="265"/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23">
        <v>2018</v>
      </c>
      <c r="P4" s="258"/>
      <c r="Q4" s="258"/>
      <c r="R4" s="258"/>
      <c r="S4" s="258"/>
      <c r="T4" s="258"/>
      <c r="U4" s="258"/>
      <c r="V4" s="258"/>
      <c r="W4" s="245"/>
      <c r="X4" s="245"/>
      <c r="Y4" s="245"/>
      <c r="Z4" s="245"/>
      <c r="AA4" s="223">
        <v>2019</v>
      </c>
      <c r="AB4" s="258"/>
      <c r="AC4" s="258"/>
      <c r="AD4" s="258"/>
      <c r="AE4" s="258"/>
      <c r="AF4" s="258"/>
      <c r="AG4" s="258"/>
      <c r="AH4" s="258"/>
      <c r="AI4" s="245"/>
      <c r="AJ4" s="245"/>
      <c r="AK4" s="245"/>
      <c r="AL4" s="245"/>
      <c r="AM4" s="223">
        <v>2020</v>
      </c>
      <c r="AN4" s="258"/>
      <c r="AO4" s="258"/>
      <c r="AP4" s="258"/>
      <c r="AQ4" s="258"/>
      <c r="AR4" s="258"/>
      <c r="AS4" s="258"/>
      <c r="AT4" s="258"/>
      <c r="AU4" s="245"/>
      <c r="AV4" s="245"/>
      <c r="AW4" s="245"/>
      <c r="AX4" s="245"/>
      <c r="AY4" s="259">
        <v>2021</v>
      </c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1"/>
      <c r="BK4" s="259" t="s">
        <v>222</v>
      </c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1"/>
    </row>
    <row r="5" spans="1:74" s="7" customFormat="1" ht="24.75" customHeight="1" x14ac:dyDescent="0.2">
      <c r="A5" s="265"/>
      <c r="B5" s="28">
        <v>2010</v>
      </c>
      <c r="C5" s="28">
        <v>2011</v>
      </c>
      <c r="D5" s="12">
        <v>2012</v>
      </c>
      <c r="E5" s="12">
        <v>2013</v>
      </c>
      <c r="F5" s="12">
        <v>2014</v>
      </c>
      <c r="G5" s="28">
        <v>2015</v>
      </c>
      <c r="H5" s="28">
        <v>2016</v>
      </c>
      <c r="I5" s="28">
        <v>2017</v>
      </c>
      <c r="J5" s="28">
        <v>2018</v>
      </c>
      <c r="K5" s="28">
        <v>2019</v>
      </c>
      <c r="L5" s="34">
        <v>2020</v>
      </c>
      <c r="M5" s="34">
        <v>2021</v>
      </c>
      <c r="N5" s="181" t="s">
        <v>222</v>
      </c>
      <c r="O5" s="10" t="s">
        <v>112</v>
      </c>
      <c r="P5" s="10" t="s">
        <v>113</v>
      </c>
      <c r="Q5" s="10" t="s">
        <v>114</v>
      </c>
      <c r="R5" s="10" t="s">
        <v>115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116</v>
      </c>
      <c r="X5" s="10" t="s">
        <v>117</v>
      </c>
      <c r="Y5" s="10" t="s">
        <v>118</v>
      </c>
      <c r="Z5" s="10" t="s">
        <v>119</v>
      </c>
      <c r="AA5" s="10" t="s">
        <v>112</v>
      </c>
      <c r="AB5" s="10" t="s">
        <v>113</v>
      </c>
      <c r="AC5" s="10" t="s">
        <v>114</v>
      </c>
      <c r="AD5" s="10" t="s">
        <v>115</v>
      </c>
      <c r="AE5" s="10" t="s">
        <v>17</v>
      </c>
      <c r="AF5" s="10" t="s">
        <v>18</v>
      </c>
      <c r="AG5" s="10" t="s">
        <v>19</v>
      </c>
      <c r="AH5" s="10" t="s">
        <v>20</v>
      </c>
      <c r="AI5" s="10" t="s">
        <v>116</v>
      </c>
      <c r="AJ5" s="10" t="s">
        <v>117</v>
      </c>
      <c r="AK5" s="10" t="s">
        <v>118</v>
      </c>
      <c r="AL5" s="10" t="s">
        <v>119</v>
      </c>
      <c r="AM5" s="10" t="s">
        <v>112</v>
      </c>
      <c r="AN5" s="10" t="s">
        <v>113</v>
      </c>
      <c r="AO5" s="10" t="s">
        <v>114</v>
      </c>
      <c r="AP5" s="10" t="s">
        <v>115</v>
      </c>
      <c r="AQ5" s="10" t="s">
        <v>17</v>
      </c>
      <c r="AR5" s="10" t="s">
        <v>18</v>
      </c>
      <c r="AS5" s="10" t="s">
        <v>19</v>
      </c>
      <c r="AT5" s="10" t="s">
        <v>20</v>
      </c>
      <c r="AU5" s="10" t="s">
        <v>116</v>
      </c>
      <c r="AV5" s="10" t="s">
        <v>117</v>
      </c>
      <c r="AW5" s="10" t="s">
        <v>118</v>
      </c>
      <c r="AX5" s="10" t="s">
        <v>119</v>
      </c>
      <c r="AY5" s="11" t="s">
        <v>112</v>
      </c>
      <c r="AZ5" s="11" t="s">
        <v>113</v>
      </c>
      <c r="BA5" s="11" t="s">
        <v>114</v>
      </c>
      <c r="BB5" s="11" t="s">
        <v>115</v>
      </c>
      <c r="BC5" s="11" t="s">
        <v>17</v>
      </c>
      <c r="BD5" s="11" t="s">
        <v>18</v>
      </c>
      <c r="BE5" s="11" t="s">
        <v>19</v>
      </c>
      <c r="BF5" s="11" t="s">
        <v>20</v>
      </c>
      <c r="BG5" s="11" t="s">
        <v>116</v>
      </c>
      <c r="BH5" s="11" t="s">
        <v>117</v>
      </c>
      <c r="BI5" s="11" t="s">
        <v>118</v>
      </c>
      <c r="BJ5" s="11" t="s">
        <v>119</v>
      </c>
      <c r="BK5" s="11" t="s">
        <v>112</v>
      </c>
      <c r="BL5" s="11" t="s">
        <v>113</v>
      </c>
      <c r="BM5" s="11" t="s">
        <v>114</v>
      </c>
      <c r="BN5" s="11" t="s">
        <v>115</v>
      </c>
      <c r="BO5" s="11" t="s">
        <v>17</v>
      </c>
      <c r="BP5" s="11" t="s">
        <v>18</v>
      </c>
      <c r="BQ5" s="11" t="s">
        <v>19</v>
      </c>
      <c r="BR5" s="11" t="s">
        <v>20</v>
      </c>
      <c r="BS5" s="11" t="s">
        <v>116</v>
      </c>
      <c r="BT5" s="11" t="s">
        <v>117</v>
      </c>
      <c r="BU5" s="11" t="s">
        <v>118</v>
      </c>
      <c r="BV5" s="11" t="s">
        <v>119</v>
      </c>
    </row>
    <row r="6" spans="1:74" s="7" customFormat="1" ht="26.25" x14ac:dyDescent="0.25">
      <c r="A6" s="72" t="s">
        <v>136</v>
      </c>
      <c r="B6" s="11">
        <v>1294753.4500000014</v>
      </c>
      <c r="C6" s="11">
        <v>1145936.4499999988</v>
      </c>
      <c r="D6" s="11">
        <v>932681.66999999981</v>
      </c>
      <c r="E6" s="11">
        <v>844471.54</v>
      </c>
      <c r="F6" s="11">
        <v>791471.76</v>
      </c>
      <c r="G6" s="11">
        <v>1124641.530000001</v>
      </c>
      <c r="H6" s="11">
        <v>1149706.99</v>
      </c>
      <c r="I6" s="11">
        <v>1085617.3599999999</v>
      </c>
      <c r="J6" s="11">
        <f>SUM(O6:Z6)</f>
        <v>1186257.9720000001</v>
      </c>
      <c r="K6" s="11">
        <f>SUM(AA6:AL6)</f>
        <v>1685871.5600000003</v>
      </c>
      <c r="L6" s="11">
        <f>SUM(AM6:AX6)</f>
        <v>1573793.2499999998</v>
      </c>
      <c r="M6" s="11">
        <f t="shared" ref="M6:M39" si="0">SUM(AY6:BJ6)</f>
        <v>1670913.66</v>
      </c>
      <c r="N6" s="188">
        <f>SUM(BK6:BV6)</f>
        <v>1630042.8599999999</v>
      </c>
      <c r="O6" s="11">
        <v>81531.290000000008</v>
      </c>
      <c r="P6" s="11">
        <v>32017.67</v>
      </c>
      <c r="Q6" s="11">
        <v>269628.44200000004</v>
      </c>
      <c r="R6" s="11">
        <v>47136.179999999993</v>
      </c>
      <c r="S6" s="11">
        <v>68794.209999999992</v>
      </c>
      <c r="T6" s="11">
        <v>72072.959999999992</v>
      </c>
      <c r="U6" s="11">
        <v>50584.42</v>
      </c>
      <c r="V6" s="11">
        <v>88860.349999999991</v>
      </c>
      <c r="W6" s="11">
        <v>12321.11</v>
      </c>
      <c r="X6" s="11">
        <v>89011.57</v>
      </c>
      <c r="Y6" s="11">
        <v>121243.39</v>
      </c>
      <c r="Z6" s="11">
        <v>253056.38</v>
      </c>
      <c r="AA6" s="11">
        <v>115285.75</v>
      </c>
      <c r="AB6" s="11">
        <v>74628.559999999983</v>
      </c>
      <c r="AC6" s="11">
        <v>130337.26000000001</v>
      </c>
      <c r="AD6" s="11">
        <v>145011.84</v>
      </c>
      <c r="AE6" s="11">
        <v>45976.729999999996</v>
      </c>
      <c r="AF6" s="11">
        <v>82446.400000000009</v>
      </c>
      <c r="AG6" s="11">
        <v>170476.46999999997</v>
      </c>
      <c r="AH6" s="11">
        <v>192703.87</v>
      </c>
      <c r="AI6" s="11">
        <v>177053.43</v>
      </c>
      <c r="AJ6" s="11">
        <v>185750.07000000004</v>
      </c>
      <c r="AK6" s="11">
        <v>81829.11</v>
      </c>
      <c r="AL6" s="11">
        <v>284372.07</v>
      </c>
      <c r="AM6" s="11">
        <v>95198.810000000012</v>
      </c>
      <c r="AN6" s="11">
        <v>272143.87</v>
      </c>
      <c r="AO6" s="11">
        <v>7630.4800000000005</v>
      </c>
      <c r="AP6" s="11">
        <v>68715.77</v>
      </c>
      <c r="AQ6" s="11">
        <v>101009.54000000001</v>
      </c>
      <c r="AR6" s="11">
        <v>268645.68</v>
      </c>
      <c r="AS6" s="38">
        <v>157933.76999999999</v>
      </c>
      <c r="AT6" s="38">
        <v>8460.08</v>
      </c>
      <c r="AU6" s="38">
        <v>169492.27</v>
      </c>
      <c r="AV6" s="38">
        <v>143577.72999999998</v>
      </c>
      <c r="AW6" s="38">
        <v>18458.350000000002</v>
      </c>
      <c r="AX6" s="38">
        <v>262526.89999999991</v>
      </c>
      <c r="AY6" s="153">
        <v>93822.01999999999</v>
      </c>
      <c r="AZ6" s="153">
        <v>101424.92000000001</v>
      </c>
      <c r="BA6" s="153">
        <v>110488.26</v>
      </c>
      <c r="BB6" s="75">
        <v>40082.009999999995</v>
      </c>
      <c r="BC6" s="75">
        <v>324777.78000000003</v>
      </c>
      <c r="BD6" s="75">
        <v>37571.520000000004</v>
      </c>
      <c r="BE6" s="75">
        <v>151296.61999999997</v>
      </c>
      <c r="BF6" s="144">
        <v>77025.97</v>
      </c>
      <c r="BG6" s="144">
        <v>390941.80000000005</v>
      </c>
      <c r="BH6" s="144">
        <v>113851.84999999999</v>
      </c>
      <c r="BI6" s="144">
        <v>220019.98</v>
      </c>
      <c r="BJ6" s="144">
        <v>9610.93</v>
      </c>
      <c r="BK6" s="38">
        <v>13210.34</v>
      </c>
      <c r="BL6" s="38">
        <v>80087.250000000015</v>
      </c>
      <c r="BM6" s="38">
        <v>111299.48</v>
      </c>
      <c r="BN6" s="38">
        <v>173103.36000000002</v>
      </c>
      <c r="BO6" s="38" t="s">
        <v>218</v>
      </c>
      <c r="BP6" s="38">
        <v>169176.81</v>
      </c>
      <c r="BQ6" s="38">
        <v>202914.26</v>
      </c>
      <c r="BR6" s="38">
        <v>323733.28999999992</v>
      </c>
      <c r="BS6" s="38">
        <v>108652.22</v>
      </c>
      <c r="BT6" s="38">
        <v>211373.60999999996</v>
      </c>
      <c r="BU6" s="38">
        <v>147274.63</v>
      </c>
      <c r="BV6" s="38">
        <v>89217.609999999986</v>
      </c>
    </row>
    <row r="7" spans="1:74" s="7" customFormat="1" x14ac:dyDescent="0.25">
      <c r="A7" s="72" t="s">
        <v>137</v>
      </c>
      <c r="B7" s="11">
        <v>607912.71</v>
      </c>
      <c r="C7" s="11">
        <v>717131.09999999718</v>
      </c>
      <c r="D7" s="11">
        <v>523861.45999999973</v>
      </c>
      <c r="E7" s="11">
        <v>493444.81999999966</v>
      </c>
      <c r="F7" s="11">
        <v>491185.37999999977</v>
      </c>
      <c r="G7" s="11">
        <v>429607.98</v>
      </c>
      <c r="H7" s="11">
        <v>497133.76999999973</v>
      </c>
      <c r="I7" s="11">
        <v>566475.64999999991</v>
      </c>
      <c r="J7" s="11">
        <f t="shared" ref="J7:J40" si="1">SUM(O7:Z7)</f>
        <v>663873.03</v>
      </c>
      <c r="K7" s="11">
        <f t="shared" ref="K7:K40" si="2">SUM(AA7:AL7)</f>
        <v>777336.39999999991</v>
      </c>
      <c r="L7" s="11">
        <f t="shared" ref="L7:L39" si="3">SUM(AM7:AX7)</f>
        <v>896111.17</v>
      </c>
      <c r="M7" s="11">
        <f t="shared" si="0"/>
        <v>1395733.17</v>
      </c>
      <c r="N7" s="188">
        <f t="shared" ref="N7:N40" si="4">SUM(BK7:BV7)</f>
        <v>1320218.1099999999</v>
      </c>
      <c r="O7" s="11">
        <v>78556.829999999987</v>
      </c>
      <c r="P7" s="11">
        <v>14453.4</v>
      </c>
      <c r="Q7" s="11">
        <v>35403.85</v>
      </c>
      <c r="R7" s="11">
        <v>55698.07</v>
      </c>
      <c r="S7" s="11">
        <v>64042.209999999992</v>
      </c>
      <c r="T7" s="11">
        <v>31584.54</v>
      </c>
      <c r="U7" s="11">
        <v>106002.58</v>
      </c>
      <c r="V7" s="11">
        <v>30743.199999999997</v>
      </c>
      <c r="W7" s="11">
        <v>53545.73</v>
      </c>
      <c r="X7" s="11">
        <v>68159.41</v>
      </c>
      <c r="Y7" s="11">
        <v>30896.909999999996</v>
      </c>
      <c r="Z7" s="11">
        <v>94786.3</v>
      </c>
      <c r="AA7" s="11">
        <v>53906.14</v>
      </c>
      <c r="AB7" s="11">
        <v>62429.23</v>
      </c>
      <c r="AC7" s="11">
        <v>31104.300000000003</v>
      </c>
      <c r="AD7" s="11">
        <v>43372.27</v>
      </c>
      <c r="AE7" s="11">
        <v>72199.809999999983</v>
      </c>
      <c r="AF7" s="11">
        <v>18599.850000000002</v>
      </c>
      <c r="AG7" s="11">
        <v>101339.53</v>
      </c>
      <c r="AH7" s="11">
        <v>84023.710000000021</v>
      </c>
      <c r="AI7" s="11">
        <v>71439.040000000008</v>
      </c>
      <c r="AJ7" s="11">
        <v>63131.279999999992</v>
      </c>
      <c r="AK7" s="11">
        <v>79649.69</v>
      </c>
      <c r="AL7" s="11">
        <v>96141.550000000017</v>
      </c>
      <c r="AM7" s="11">
        <v>39658.410000000003</v>
      </c>
      <c r="AN7" s="11">
        <v>62235.75</v>
      </c>
      <c r="AO7" s="11">
        <v>15410.649999999998</v>
      </c>
      <c r="AP7" s="11">
        <v>119732.77999999998</v>
      </c>
      <c r="AQ7" s="11">
        <v>91253.26999999999</v>
      </c>
      <c r="AR7" s="11">
        <v>164423.28</v>
      </c>
      <c r="AS7" s="38">
        <v>93583.409999999974</v>
      </c>
      <c r="AT7" s="38">
        <v>47977.51999999999</v>
      </c>
      <c r="AU7" s="38">
        <v>134484.97999999998</v>
      </c>
      <c r="AV7" s="38">
        <v>52587.500000000007</v>
      </c>
      <c r="AW7" s="38">
        <v>2693.0699999999997</v>
      </c>
      <c r="AX7" s="38">
        <v>72070.550000000017</v>
      </c>
      <c r="AY7" s="153">
        <v>84750.339999999982</v>
      </c>
      <c r="AZ7" s="153">
        <v>145480.18</v>
      </c>
      <c r="BA7" s="153">
        <v>82841.599999999991</v>
      </c>
      <c r="BB7" s="75">
        <v>142080.75</v>
      </c>
      <c r="BC7" s="75">
        <v>131178.79</v>
      </c>
      <c r="BD7" s="75">
        <v>92165.489999999991</v>
      </c>
      <c r="BE7" s="75">
        <v>27985.460000000003</v>
      </c>
      <c r="BF7" s="144">
        <v>59086.48</v>
      </c>
      <c r="BG7" s="144">
        <v>222904.37000000017</v>
      </c>
      <c r="BH7" s="144">
        <v>146805.54999999993</v>
      </c>
      <c r="BI7" s="144">
        <v>208737.36000000002</v>
      </c>
      <c r="BJ7" s="144">
        <v>51716.800000000003</v>
      </c>
      <c r="BK7" s="38">
        <v>10910.42</v>
      </c>
      <c r="BL7" s="38">
        <v>232484.84000000003</v>
      </c>
      <c r="BM7" s="38">
        <v>56612.999999999993</v>
      </c>
      <c r="BN7" s="38">
        <v>45391.5</v>
      </c>
      <c r="BO7" s="38">
        <v>21857.13</v>
      </c>
      <c r="BP7" s="38">
        <v>31111.040000000001</v>
      </c>
      <c r="BQ7" s="38">
        <v>340840.93</v>
      </c>
      <c r="BR7" s="38">
        <v>228432.58999999997</v>
      </c>
      <c r="BS7" s="38" t="s">
        <v>218</v>
      </c>
      <c r="BT7" s="38">
        <v>189368.74000000002</v>
      </c>
      <c r="BU7" s="38">
        <v>32082.41</v>
      </c>
      <c r="BV7" s="38">
        <v>131125.51</v>
      </c>
    </row>
    <row r="8" spans="1:74" s="7" customFormat="1" x14ac:dyDescent="0.25">
      <c r="A8" s="72" t="s">
        <v>138</v>
      </c>
      <c r="B8" s="11">
        <v>263925.24</v>
      </c>
      <c r="C8" s="11">
        <v>301124.58999999997</v>
      </c>
      <c r="D8" s="11">
        <v>216869.58000000007</v>
      </c>
      <c r="E8" s="11">
        <v>172005.48</v>
      </c>
      <c r="F8" s="11">
        <v>235464.60000000018</v>
      </c>
      <c r="G8" s="11">
        <v>304802.15000000002</v>
      </c>
      <c r="H8" s="11">
        <v>462967.08000000019</v>
      </c>
      <c r="I8" s="11">
        <v>584198.37</v>
      </c>
      <c r="J8" s="11">
        <f t="shared" si="1"/>
        <v>919271.80999999994</v>
      </c>
      <c r="K8" s="11">
        <f t="shared" si="2"/>
        <v>1268855.5</v>
      </c>
      <c r="L8" s="11">
        <f t="shared" si="3"/>
        <v>1729075.63</v>
      </c>
      <c r="M8" s="11">
        <f t="shared" si="0"/>
        <v>1301160.0899999999</v>
      </c>
      <c r="N8" s="188">
        <f t="shared" si="4"/>
        <v>1869449.19</v>
      </c>
      <c r="O8" s="11">
        <v>59740.960000000021</v>
      </c>
      <c r="P8" s="11">
        <v>93925.389999999985</v>
      </c>
      <c r="Q8" s="11">
        <v>80118.099999999991</v>
      </c>
      <c r="R8" s="11">
        <v>55973.060000000005</v>
      </c>
      <c r="S8" s="11">
        <v>64119</v>
      </c>
      <c r="T8" s="11">
        <v>22554.92</v>
      </c>
      <c r="U8" s="11">
        <v>165101.51</v>
      </c>
      <c r="V8" s="11">
        <v>16389.449999999997</v>
      </c>
      <c r="W8" s="11">
        <v>42155.790000000008</v>
      </c>
      <c r="X8" s="11">
        <v>17921.009999999998</v>
      </c>
      <c r="Y8" s="11">
        <v>78104.78</v>
      </c>
      <c r="Z8" s="11">
        <v>223167.84</v>
      </c>
      <c r="AA8" s="11">
        <v>39325.230000000003</v>
      </c>
      <c r="AB8" s="11">
        <v>113568.16000000002</v>
      </c>
      <c r="AC8" s="11">
        <v>169784.47999999998</v>
      </c>
      <c r="AD8" s="11">
        <v>34955.599999999999</v>
      </c>
      <c r="AE8" s="11">
        <v>174820.27000000002</v>
      </c>
      <c r="AF8" s="11">
        <v>63702.679999999993</v>
      </c>
      <c r="AG8" s="11">
        <v>151402.10000000003</v>
      </c>
      <c r="AH8" s="11">
        <v>89256.239999999991</v>
      </c>
      <c r="AI8" s="11">
        <v>83313.210000000021</v>
      </c>
      <c r="AJ8" s="11">
        <v>9953.6500000000015</v>
      </c>
      <c r="AK8" s="11">
        <v>223137.63999999996</v>
      </c>
      <c r="AL8" s="11">
        <v>115636.24</v>
      </c>
      <c r="AM8" s="11">
        <v>16770.72</v>
      </c>
      <c r="AN8" s="11">
        <v>90953.869999999981</v>
      </c>
      <c r="AO8" s="11">
        <v>108906.16</v>
      </c>
      <c r="AP8" s="11">
        <v>182721.61</v>
      </c>
      <c r="AQ8" s="11">
        <v>89751.87000000001</v>
      </c>
      <c r="AR8" s="11">
        <v>152458.20000000001</v>
      </c>
      <c r="AS8" s="38">
        <v>172604.87000000005</v>
      </c>
      <c r="AT8" s="38">
        <v>265.39999999999998</v>
      </c>
      <c r="AU8" s="38">
        <v>158036.41000000003</v>
      </c>
      <c r="AV8" s="38">
        <v>220752.20999999996</v>
      </c>
      <c r="AW8" s="38">
        <v>166507.93</v>
      </c>
      <c r="AX8" s="38">
        <v>369346.38</v>
      </c>
      <c r="AY8" s="153">
        <v>32177.829999999998</v>
      </c>
      <c r="AZ8" s="153">
        <v>153766.24000000002</v>
      </c>
      <c r="BA8" s="153">
        <v>122802.14999999998</v>
      </c>
      <c r="BB8" s="75">
        <v>117995.61</v>
      </c>
      <c r="BC8" s="75">
        <v>63658.78</v>
      </c>
      <c r="BD8" s="75">
        <v>25917.03</v>
      </c>
      <c r="BE8" s="75">
        <v>57046.35</v>
      </c>
      <c r="BF8" s="144">
        <v>30238.71</v>
      </c>
      <c r="BG8" s="144">
        <v>346508.47</v>
      </c>
      <c r="BH8" s="144">
        <v>17286.349999999999</v>
      </c>
      <c r="BI8" s="144">
        <v>327765.35000000003</v>
      </c>
      <c r="BJ8" s="144">
        <v>5997.2199999999993</v>
      </c>
      <c r="BK8" s="38">
        <v>157.30000000000001</v>
      </c>
      <c r="BL8" s="38">
        <v>201884.98</v>
      </c>
      <c r="BM8" s="38">
        <v>34751.89</v>
      </c>
      <c r="BN8" s="38">
        <v>12944.62</v>
      </c>
      <c r="BO8" s="38">
        <v>133.80000000000001</v>
      </c>
      <c r="BP8" s="38">
        <v>40252.99</v>
      </c>
      <c r="BQ8" s="38">
        <v>654131.83000000019</v>
      </c>
      <c r="BR8" s="38">
        <v>239486.30999999991</v>
      </c>
      <c r="BS8" s="38">
        <v>19207.34</v>
      </c>
      <c r="BT8" s="38">
        <v>248454.49999999997</v>
      </c>
      <c r="BU8" s="38">
        <v>41539.89</v>
      </c>
      <c r="BV8" s="38">
        <v>376503.74000000005</v>
      </c>
    </row>
    <row r="9" spans="1:74" s="7" customFormat="1" x14ac:dyDescent="0.25">
      <c r="A9" s="72" t="s">
        <v>139</v>
      </c>
      <c r="B9" s="11">
        <v>57254.909999999982</v>
      </c>
      <c r="C9" s="11">
        <v>125646.70999999999</v>
      </c>
      <c r="D9" s="11">
        <v>50798.59</v>
      </c>
      <c r="E9" s="11">
        <v>50749.090000000011</v>
      </c>
      <c r="F9" s="11">
        <v>53764.729999999996</v>
      </c>
      <c r="G9" s="11">
        <v>64735.319999999992</v>
      </c>
      <c r="H9" s="11">
        <v>34783.149999999994</v>
      </c>
      <c r="I9" s="11">
        <v>30766.18</v>
      </c>
      <c r="J9" s="11">
        <f t="shared" si="1"/>
        <v>55510.27</v>
      </c>
      <c r="K9" s="11">
        <f t="shared" si="2"/>
        <v>37058.889999999992</v>
      </c>
      <c r="L9" s="11">
        <f t="shared" si="3"/>
        <v>31587.21</v>
      </c>
      <c r="M9" s="11">
        <f t="shared" si="0"/>
        <v>21822.16</v>
      </c>
      <c r="N9" s="188">
        <f t="shared" si="4"/>
        <v>874.93999999999994</v>
      </c>
      <c r="O9" s="11">
        <v>5940.86</v>
      </c>
      <c r="P9" s="11">
        <v>3655.5299999999997</v>
      </c>
      <c r="Q9" s="11">
        <v>2601.6099999999997</v>
      </c>
      <c r="R9" s="11">
        <v>265.85000000000002</v>
      </c>
      <c r="S9" s="11">
        <v>5637.28</v>
      </c>
      <c r="T9" s="11">
        <v>4840.1900000000005</v>
      </c>
      <c r="U9" s="11">
        <v>18780.309999999998</v>
      </c>
      <c r="V9" s="11">
        <v>660.93</v>
      </c>
      <c r="W9" s="11">
        <v>2324.4500000000003</v>
      </c>
      <c r="X9" s="11">
        <v>2740.73</v>
      </c>
      <c r="Y9" s="11">
        <v>2182.0500000000002</v>
      </c>
      <c r="Z9" s="11">
        <v>5880.4799999999987</v>
      </c>
      <c r="AA9" s="11">
        <v>5591.79</v>
      </c>
      <c r="AB9" s="11">
        <v>931.27</v>
      </c>
      <c r="AC9" s="11">
        <v>5601.33</v>
      </c>
      <c r="AD9" s="11">
        <v>7565.3099999999995</v>
      </c>
      <c r="AE9" s="11">
        <v>961.26</v>
      </c>
      <c r="AF9" s="11">
        <v>187.01</v>
      </c>
      <c r="AG9" s="11">
        <v>5525.61</v>
      </c>
      <c r="AH9" s="11">
        <v>1737.78</v>
      </c>
      <c r="AI9" s="11">
        <v>450.83</v>
      </c>
      <c r="AJ9" s="11">
        <v>3657.14</v>
      </c>
      <c r="AK9" s="11">
        <v>792.10000000000014</v>
      </c>
      <c r="AL9" s="11">
        <v>4057.46</v>
      </c>
      <c r="AM9" s="11">
        <v>964.40000000000009</v>
      </c>
      <c r="AN9" s="11">
        <v>15853.589999999998</v>
      </c>
      <c r="AO9" s="11">
        <v>0</v>
      </c>
      <c r="AP9" s="11">
        <v>100.73</v>
      </c>
      <c r="AQ9" s="11">
        <v>1710.5700000000002</v>
      </c>
      <c r="AR9" s="11">
        <v>5559.42</v>
      </c>
      <c r="AS9" s="38">
        <v>580.88</v>
      </c>
      <c r="AT9" s="38">
        <v>156.98000000000002</v>
      </c>
      <c r="AU9" s="38">
        <v>188.53000000000003</v>
      </c>
      <c r="AV9" s="38">
        <v>1456.0900000000001</v>
      </c>
      <c r="AW9" s="75">
        <v>0</v>
      </c>
      <c r="AX9" s="38">
        <v>5016.0199999999995</v>
      </c>
      <c r="AY9" s="153">
        <v>1802.94</v>
      </c>
      <c r="AZ9" s="153">
        <v>8535.4700000000012</v>
      </c>
      <c r="BA9" s="153">
        <v>7436.380000000001</v>
      </c>
      <c r="BB9" s="75">
        <v>721.11</v>
      </c>
      <c r="BC9" s="75">
        <v>889.82</v>
      </c>
      <c r="BD9" s="75">
        <v>39.119999999999997</v>
      </c>
      <c r="BE9" s="75">
        <v>0</v>
      </c>
      <c r="BF9" s="144">
        <v>0</v>
      </c>
      <c r="BG9" s="144">
        <v>2249.58</v>
      </c>
      <c r="BH9" s="144">
        <v>147.74</v>
      </c>
      <c r="BI9" s="144">
        <v>0</v>
      </c>
      <c r="BJ9" s="144">
        <v>0</v>
      </c>
      <c r="BK9" s="38">
        <v>0</v>
      </c>
      <c r="BL9" s="38">
        <v>874.93999999999994</v>
      </c>
      <c r="BM9" s="38">
        <v>0</v>
      </c>
      <c r="BN9" s="38" t="s">
        <v>218</v>
      </c>
      <c r="BO9" s="38" t="s">
        <v>218</v>
      </c>
      <c r="BP9" s="38" t="s">
        <v>218</v>
      </c>
      <c r="BQ9" s="38" t="s">
        <v>218</v>
      </c>
      <c r="BR9" s="38" t="s">
        <v>218</v>
      </c>
      <c r="BS9" s="38" t="s">
        <v>218</v>
      </c>
      <c r="BT9" s="38" t="s">
        <v>218</v>
      </c>
      <c r="BU9" s="38" t="s">
        <v>218</v>
      </c>
      <c r="BV9" s="38" t="s">
        <v>218</v>
      </c>
    </row>
    <row r="10" spans="1:74" s="7" customFormat="1" x14ac:dyDescent="0.25">
      <c r="A10" s="72" t="s">
        <v>140</v>
      </c>
      <c r="B10" s="11">
        <v>1569193.81</v>
      </c>
      <c r="C10" s="11">
        <v>1112789.1999999997</v>
      </c>
      <c r="D10" s="11">
        <v>1295067.4299999995</v>
      </c>
      <c r="E10" s="11">
        <v>1119881.5700000003</v>
      </c>
      <c r="F10" s="11">
        <v>1333057.2500000005</v>
      </c>
      <c r="G10" s="11">
        <v>1677553.2899999991</v>
      </c>
      <c r="H10" s="11">
        <v>1340356.3599999994</v>
      </c>
      <c r="I10" s="11">
        <v>1625344.6799999997</v>
      </c>
      <c r="J10" s="11">
        <f t="shared" si="1"/>
        <v>1873042.8730000001</v>
      </c>
      <c r="K10" s="11">
        <f t="shared" si="2"/>
        <v>2706547.8499999996</v>
      </c>
      <c r="L10" s="11">
        <f t="shared" si="3"/>
        <v>1702094.94</v>
      </c>
      <c r="M10" s="11">
        <f t="shared" si="0"/>
        <v>1736330.82</v>
      </c>
      <c r="N10" s="188">
        <f t="shared" si="4"/>
        <v>1114324.79</v>
      </c>
      <c r="O10" s="11">
        <v>369285.50000000006</v>
      </c>
      <c r="P10" s="11">
        <v>122530.93999999999</v>
      </c>
      <c r="Q10" s="11">
        <v>172062.94999999998</v>
      </c>
      <c r="R10" s="11">
        <v>27375.573</v>
      </c>
      <c r="S10" s="11">
        <v>201553.29000000004</v>
      </c>
      <c r="T10" s="11">
        <v>122640.81000000003</v>
      </c>
      <c r="U10" s="11">
        <v>119136.09</v>
      </c>
      <c r="V10" s="11">
        <v>74027.12999999999</v>
      </c>
      <c r="W10" s="11">
        <v>214176.72000000003</v>
      </c>
      <c r="X10" s="11">
        <v>163069.9</v>
      </c>
      <c r="Y10" s="11">
        <v>146360.37</v>
      </c>
      <c r="Z10" s="11">
        <v>140823.6</v>
      </c>
      <c r="AA10" s="11">
        <v>280901.89</v>
      </c>
      <c r="AB10" s="11">
        <v>317114.17</v>
      </c>
      <c r="AC10" s="11">
        <v>293127.55</v>
      </c>
      <c r="AD10" s="11">
        <v>81523.350000000006</v>
      </c>
      <c r="AE10" s="11">
        <v>226438.81000000003</v>
      </c>
      <c r="AF10" s="11">
        <v>112466.03</v>
      </c>
      <c r="AG10" s="11">
        <v>294135.47000000003</v>
      </c>
      <c r="AH10" s="11">
        <v>130323.02</v>
      </c>
      <c r="AI10" s="11">
        <v>353521.95999999996</v>
      </c>
      <c r="AJ10" s="11">
        <v>133935.07</v>
      </c>
      <c r="AK10" s="11">
        <v>224508.96000000002</v>
      </c>
      <c r="AL10" s="11">
        <v>258551.57000000004</v>
      </c>
      <c r="AM10" s="11">
        <v>102782.85</v>
      </c>
      <c r="AN10" s="11">
        <v>158108.71</v>
      </c>
      <c r="AO10" s="11">
        <v>0</v>
      </c>
      <c r="AP10" s="11">
        <v>475292.47</v>
      </c>
      <c r="AQ10" s="11">
        <v>112351.01</v>
      </c>
      <c r="AR10" s="11">
        <v>146537.38999999998</v>
      </c>
      <c r="AS10" s="38">
        <v>218492.75999999998</v>
      </c>
      <c r="AT10" s="38">
        <v>84480.3</v>
      </c>
      <c r="AU10" s="38">
        <v>63162.04</v>
      </c>
      <c r="AV10" s="38">
        <v>209618.32999999996</v>
      </c>
      <c r="AW10" s="38">
        <v>38870.769999999997</v>
      </c>
      <c r="AX10" s="38">
        <v>92398.31</v>
      </c>
      <c r="AY10" s="153">
        <v>199508.63999999998</v>
      </c>
      <c r="AZ10" s="153">
        <v>157322.76999999999</v>
      </c>
      <c r="BA10" s="153">
        <v>91319.090000000011</v>
      </c>
      <c r="BB10" s="75">
        <v>34962.050000000003</v>
      </c>
      <c r="BC10" s="75">
        <v>202980.74999999997</v>
      </c>
      <c r="BD10" s="75">
        <v>150479.91999999998</v>
      </c>
      <c r="BE10" s="75">
        <v>0</v>
      </c>
      <c r="BF10" s="144">
        <v>221594.63</v>
      </c>
      <c r="BG10" s="144">
        <v>242695.2</v>
      </c>
      <c r="BH10" s="144">
        <v>177189.87000000002</v>
      </c>
      <c r="BI10" s="144">
        <v>165487.37999999995</v>
      </c>
      <c r="BJ10" s="144">
        <v>92790.52</v>
      </c>
      <c r="BK10" s="38">
        <v>10486.79</v>
      </c>
      <c r="BL10" s="38">
        <v>27821.079999999994</v>
      </c>
      <c r="BM10" s="38">
        <v>99050.72</v>
      </c>
      <c r="BN10" s="38">
        <v>114029.53</v>
      </c>
      <c r="BO10" s="38">
        <v>44062.399999999994</v>
      </c>
      <c r="BP10" s="38">
        <v>173650.22999999995</v>
      </c>
      <c r="BQ10" s="38">
        <v>92142.069999999992</v>
      </c>
      <c r="BR10" s="38">
        <v>238479.73000000004</v>
      </c>
      <c r="BS10" s="38" t="s">
        <v>218</v>
      </c>
      <c r="BT10" s="38">
        <v>157410.85999999999</v>
      </c>
      <c r="BU10" s="38">
        <v>86654.55</v>
      </c>
      <c r="BV10" s="38">
        <v>70536.83</v>
      </c>
    </row>
    <row r="11" spans="1:74" s="7" customFormat="1" x14ac:dyDescent="0.25">
      <c r="A11" s="72" t="s">
        <v>141</v>
      </c>
      <c r="B11" s="11">
        <v>265086.59999999998</v>
      </c>
      <c r="C11" s="11">
        <v>465922.33</v>
      </c>
      <c r="D11" s="11">
        <v>423667.06999999989</v>
      </c>
      <c r="E11" s="11">
        <v>468905.53999999992</v>
      </c>
      <c r="F11" s="11">
        <v>355782.79999999987</v>
      </c>
      <c r="G11" s="11">
        <v>593024.47999999986</v>
      </c>
      <c r="H11" s="11">
        <v>510888.39000000007</v>
      </c>
      <c r="I11" s="11">
        <v>689031.30999999982</v>
      </c>
      <c r="J11" s="11">
        <f t="shared" si="1"/>
        <v>872511.4800000001</v>
      </c>
      <c r="K11" s="11">
        <f t="shared" si="2"/>
        <v>891564.40999999992</v>
      </c>
      <c r="L11" s="11">
        <f t="shared" si="3"/>
        <v>966717.85999999987</v>
      </c>
      <c r="M11" s="11">
        <f t="shared" si="0"/>
        <v>527903.12</v>
      </c>
      <c r="N11" s="188">
        <f t="shared" si="4"/>
        <v>463072.22</v>
      </c>
      <c r="O11" s="11">
        <v>151275.42000000004</v>
      </c>
      <c r="P11" s="11">
        <v>75392.100000000006</v>
      </c>
      <c r="Q11" s="11">
        <v>78277.260000000009</v>
      </c>
      <c r="R11" s="11">
        <v>23689.37</v>
      </c>
      <c r="S11" s="11">
        <v>67721.319999999978</v>
      </c>
      <c r="T11" s="11">
        <v>17812.719999999998</v>
      </c>
      <c r="U11" s="11">
        <v>144799.81</v>
      </c>
      <c r="V11" s="11">
        <v>70503.41</v>
      </c>
      <c r="W11" s="11">
        <v>90142.909999999989</v>
      </c>
      <c r="X11" s="11">
        <v>36918.43</v>
      </c>
      <c r="Y11" s="11">
        <v>30506.85</v>
      </c>
      <c r="Z11" s="11">
        <v>85471.880000000019</v>
      </c>
      <c r="AA11" s="11">
        <v>75566.090000000011</v>
      </c>
      <c r="AB11" s="11">
        <v>83490.150000000009</v>
      </c>
      <c r="AC11" s="11">
        <v>74185.39</v>
      </c>
      <c r="AD11" s="11">
        <v>147473.68999999997</v>
      </c>
      <c r="AE11" s="11">
        <v>92709.08</v>
      </c>
      <c r="AF11" s="11">
        <v>0</v>
      </c>
      <c r="AG11" s="11">
        <v>106414.83</v>
      </c>
      <c r="AH11" s="11">
        <v>34592.000000000007</v>
      </c>
      <c r="AI11" s="11">
        <v>44652.65</v>
      </c>
      <c r="AJ11" s="11">
        <v>66589.81</v>
      </c>
      <c r="AK11" s="11">
        <v>42907.26</v>
      </c>
      <c r="AL11" s="11">
        <v>122983.45999999999</v>
      </c>
      <c r="AM11" s="11">
        <v>26550.22</v>
      </c>
      <c r="AN11" s="11">
        <v>58999.95</v>
      </c>
      <c r="AO11" s="11">
        <v>0</v>
      </c>
      <c r="AP11" s="11">
        <v>182061.20999999996</v>
      </c>
      <c r="AQ11" s="11">
        <v>117010.86</v>
      </c>
      <c r="AR11" s="11">
        <v>210175.57000000004</v>
      </c>
      <c r="AS11" s="38">
        <v>76827.67</v>
      </c>
      <c r="AT11" s="38">
        <v>79512.08</v>
      </c>
      <c r="AU11" s="38">
        <v>57974.78</v>
      </c>
      <c r="AV11" s="38">
        <v>60095.579999999994</v>
      </c>
      <c r="AW11" s="75">
        <v>0</v>
      </c>
      <c r="AX11" s="38">
        <v>97509.94</v>
      </c>
      <c r="AY11" s="153">
        <v>27548.84</v>
      </c>
      <c r="AZ11" s="153">
        <v>99423.16</v>
      </c>
      <c r="BA11" s="153">
        <v>9866.64</v>
      </c>
      <c r="BB11" s="75">
        <v>62220.800000000003</v>
      </c>
      <c r="BC11" s="75">
        <v>61549.83</v>
      </c>
      <c r="BD11" s="75">
        <v>94222.94</v>
      </c>
      <c r="BE11" s="75">
        <v>0</v>
      </c>
      <c r="BF11" s="144">
        <v>30140.869999999995</v>
      </c>
      <c r="BG11" s="144">
        <v>56227.909999999996</v>
      </c>
      <c r="BH11" s="144">
        <v>29432.780000000002</v>
      </c>
      <c r="BI11" s="144">
        <v>55818.240000000005</v>
      </c>
      <c r="BJ11" s="144">
        <v>1451.11</v>
      </c>
      <c r="BK11" s="38">
        <v>0</v>
      </c>
      <c r="BL11" s="38">
        <v>27297.48</v>
      </c>
      <c r="BM11" s="38">
        <v>36838.519999999997</v>
      </c>
      <c r="BN11" s="38">
        <v>33918.370000000003</v>
      </c>
      <c r="BO11" s="38">
        <v>24800.98</v>
      </c>
      <c r="BP11" s="38">
        <v>2719.87</v>
      </c>
      <c r="BQ11" s="38">
        <v>109084.7</v>
      </c>
      <c r="BR11" s="38">
        <v>104360.83000000002</v>
      </c>
      <c r="BS11" s="38">
        <v>28075.289999999997</v>
      </c>
      <c r="BT11" s="38">
        <v>39472.200000000004</v>
      </c>
      <c r="BU11" s="38">
        <v>41194.25</v>
      </c>
      <c r="BV11" s="38">
        <v>15309.730000000001</v>
      </c>
    </row>
    <row r="12" spans="1:74" s="7" customFormat="1" x14ac:dyDescent="0.25">
      <c r="A12" s="72" t="s">
        <v>142</v>
      </c>
      <c r="B12" s="11">
        <v>107581.57000000004</v>
      </c>
      <c r="C12" s="11">
        <v>131126.16</v>
      </c>
      <c r="D12" s="11">
        <v>135560.53999999992</v>
      </c>
      <c r="E12" s="11">
        <v>116654.3</v>
      </c>
      <c r="F12" s="11">
        <v>117257.88</v>
      </c>
      <c r="G12" s="11">
        <v>156268.23000000001</v>
      </c>
      <c r="H12" s="11">
        <v>122728.24000000005</v>
      </c>
      <c r="I12" s="11">
        <v>127547.09</v>
      </c>
      <c r="J12" s="11">
        <f t="shared" si="1"/>
        <v>88321.03</v>
      </c>
      <c r="K12" s="11">
        <f t="shared" si="2"/>
        <v>182355.10000000003</v>
      </c>
      <c r="L12" s="11">
        <f t="shared" si="3"/>
        <v>146502.94999999998</v>
      </c>
      <c r="M12" s="11">
        <f t="shared" si="0"/>
        <v>621832.69999999995</v>
      </c>
      <c r="N12" s="188">
        <f t="shared" si="4"/>
        <v>259698.90999999997</v>
      </c>
      <c r="O12" s="11">
        <v>41588.26</v>
      </c>
      <c r="P12" s="11">
        <v>4018.61</v>
      </c>
      <c r="Q12" s="11">
        <v>507.64</v>
      </c>
      <c r="R12" s="11">
        <v>258.09000000000003</v>
      </c>
      <c r="S12" s="11">
        <v>6314.81</v>
      </c>
      <c r="T12" s="11"/>
      <c r="U12" s="11">
        <v>4203.3999999999996</v>
      </c>
      <c r="V12" s="11">
        <v>13350.14</v>
      </c>
      <c r="W12" s="11">
        <v>4800.5999999999995</v>
      </c>
      <c r="X12" s="11">
        <v>2635.55</v>
      </c>
      <c r="Y12" s="11">
        <v>10246.950000000001</v>
      </c>
      <c r="Z12" s="11">
        <v>396.98</v>
      </c>
      <c r="AA12" s="11">
        <v>9766.9399999999987</v>
      </c>
      <c r="AB12" s="11">
        <v>7717.4600000000009</v>
      </c>
      <c r="AC12" s="11">
        <v>15641.890000000001</v>
      </c>
      <c r="AD12" s="11">
        <v>6817.07</v>
      </c>
      <c r="AE12" s="11">
        <v>44430.090000000004</v>
      </c>
      <c r="AF12" s="11">
        <v>12798.630000000001</v>
      </c>
      <c r="AG12" s="11">
        <v>51966.400000000001</v>
      </c>
      <c r="AH12" s="11">
        <v>9198.11</v>
      </c>
      <c r="AI12" s="11">
        <v>6230.72</v>
      </c>
      <c r="AJ12" s="11">
        <v>8412.48</v>
      </c>
      <c r="AK12" s="11">
        <v>8823.5600000000013</v>
      </c>
      <c r="AL12" s="11">
        <v>551.75</v>
      </c>
      <c r="AM12" s="11">
        <v>9510.5</v>
      </c>
      <c r="AN12" s="11">
        <v>12142.369999999999</v>
      </c>
      <c r="AO12" s="11">
        <v>0</v>
      </c>
      <c r="AP12" s="11">
        <v>30088.050000000003</v>
      </c>
      <c r="AQ12" s="11">
        <v>9103.1500000000015</v>
      </c>
      <c r="AR12" s="11">
        <v>33826.029999999992</v>
      </c>
      <c r="AS12" s="38">
        <v>9553.6099999999988</v>
      </c>
      <c r="AT12" s="38">
        <v>6328.09</v>
      </c>
      <c r="AU12" s="38">
        <v>8451.08</v>
      </c>
      <c r="AV12" s="38">
        <v>11589.44</v>
      </c>
      <c r="AW12" s="75">
        <v>0</v>
      </c>
      <c r="AX12" s="38">
        <v>15910.630000000001</v>
      </c>
      <c r="AY12" s="153">
        <v>4392.7099999999991</v>
      </c>
      <c r="AZ12" s="153">
        <v>24556.710000000003</v>
      </c>
      <c r="BA12" s="153">
        <v>63406.239999999998</v>
      </c>
      <c r="BB12" s="75">
        <v>23050.969999999998</v>
      </c>
      <c r="BC12" s="75">
        <v>48993.41</v>
      </c>
      <c r="BD12" s="75">
        <v>51580.729999999996</v>
      </c>
      <c r="BE12" s="75">
        <v>10495.65</v>
      </c>
      <c r="BF12" s="144">
        <v>60386.930000000008</v>
      </c>
      <c r="BG12" s="144">
        <v>151846.00999999998</v>
      </c>
      <c r="BH12" s="144">
        <v>43834.31</v>
      </c>
      <c r="BI12" s="144">
        <v>139289.03</v>
      </c>
      <c r="BJ12" s="144">
        <v>0</v>
      </c>
      <c r="BK12" s="38">
        <v>12286.469999999998</v>
      </c>
      <c r="BL12" s="38">
        <v>247412.43999999997</v>
      </c>
      <c r="BM12" s="38">
        <v>0</v>
      </c>
      <c r="BN12" s="38" t="s">
        <v>218</v>
      </c>
      <c r="BO12" s="38" t="s">
        <v>218</v>
      </c>
      <c r="BP12" s="38" t="s">
        <v>218</v>
      </c>
      <c r="BQ12" s="38" t="s">
        <v>218</v>
      </c>
      <c r="BR12" s="38" t="s">
        <v>218</v>
      </c>
      <c r="BS12" s="38" t="s">
        <v>218</v>
      </c>
      <c r="BT12" s="38" t="s">
        <v>218</v>
      </c>
      <c r="BU12" s="38" t="s">
        <v>218</v>
      </c>
      <c r="BV12" s="38" t="s">
        <v>218</v>
      </c>
    </row>
    <row r="13" spans="1:74" s="7" customFormat="1" x14ac:dyDescent="0.25">
      <c r="A13" s="72" t="s">
        <v>143</v>
      </c>
      <c r="B13" s="11">
        <v>837320.74</v>
      </c>
      <c r="C13" s="11">
        <v>657000.24</v>
      </c>
      <c r="D13" s="11">
        <v>474219.13000000018</v>
      </c>
      <c r="E13" s="11">
        <v>639313.34000000113</v>
      </c>
      <c r="F13" s="11">
        <v>428435.14999999991</v>
      </c>
      <c r="G13" s="11">
        <v>902716.53000000049</v>
      </c>
      <c r="H13" s="11">
        <v>414202.21999999986</v>
      </c>
      <c r="I13" s="11">
        <v>525678.37</v>
      </c>
      <c r="J13" s="11">
        <f t="shared" si="1"/>
        <v>712978.32</v>
      </c>
      <c r="K13" s="11">
        <f t="shared" si="2"/>
        <v>576937.26</v>
      </c>
      <c r="L13" s="11">
        <f t="shared" si="3"/>
        <v>870461.41000000015</v>
      </c>
      <c r="M13" s="11">
        <f t="shared" si="0"/>
        <v>974129.52000000014</v>
      </c>
      <c r="N13" s="188">
        <f t="shared" si="4"/>
        <v>615514.80000000016</v>
      </c>
      <c r="O13" s="11">
        <v>75854.27</v>
      </c>
      <c r="P13" s="11">
        <v>27049.199999999997</v>
      </c>
      <c r="Q13" s="11">
        <v>74143.960000000006</v>
      </c>
      <c r="R13" s="11">
        <v>15712.91</v>
      </c>
      <c r="S13" s="11">
        <v>24888.959999999995</v>
      </c>
      <c r="T13" s="11">
        <v>133550.68999999997</v>
      </c>
      <c r="U13" s="11">
        <v>75917.339999999982</v>
      </c>
      <c r="V13" s="11">
        <v>73950.150000000009</v>
      </c>
      <c r="W13" s="11">
        <v>15755.13</v>
      </c>
      <c r="X13" s="11">
        <v>58683.069999999985</v>
      </c>
      <c r="Y13" s="11">
        <v>91001.260000000009</v>
      </c>
      <c r="Z13" s="11">
        <v>46471.38</v>
      </c>
      <c r="AA13" s="11">
        <v>42810.709999999992</v>
      </c>
      <c r="AB13" s="11">
        <v>7689.619999999999</v>
      </c>
      <c r="AC13" s="11">
        <v>40488.82</v>
      </c>
      <c r="AD13" s="11">
        <v>26065.570000000003</v>
      </c>
      <c r="AE13" s="11">
        <v>54152.81</v>
      </c>
      <c r="AF13" s="11">
        <v>34996.62999999999</v>
      </c>
      <c r="AG13" s="11">
        <v>113631.94000000002</v>
      </c>
      <c r="AH13" s="11">
        <v>39022.21</v>
      </c>
      <c r="AI13" s="11">
        <v>52480.439999999988</v>
      </c>
      <c r="AJ13" s="11">
        <v>64400.23</v>
      </c>
      <c r="AK13" s="11">
        <v>36596.26</v>
      </c>
      <c r="AL13" s="11">
        <v>64602.02</v>
      </c>
      <c r="AM13" s="11">
        <v>15287.46</v>
      </c>
      <c r="AN13" s="11">
        <v>69789.119999999981</v>
      </c>
      <c r="AO13" s="11">
        <v>0</v>
      </c>
      <c r="AP13" s="11">
        <v>142386.07</v>
      </c>
      <c r="AQ13" s="11">
        <v>104130.18000000002</v>
      </c>
      <c r="AR13" s="11">
        <v>157052.53000000003</v>
      </c>
      <c r="AS13" s="38">
        <v>36209.599999999999</v>
      </c>
      <c r="AT13" s="38">
        <v>46302.26999999999</v>
      </c>
      <c r="AU13" s="38">
        <v>33839.78</v>
      </c>
      <c r="AV13" s="38">
        <v>111263</v>
      </c>
      <c r="AW13" s="38">
        <v>651.04</v>
      </c>
      <c r="AX13" s="38">
        <v>153550.36000000004</v>
      </c>
      <c r="AY13" s="153">
        <v>111176.20000000001</v>
      </c>
      <c r="AZ13" s="153">
        <v>99949.87000000001</v>
      </c>
      <c r="BA13" s="153">
        <v>73786.149999999994</v>
      </c>
      <c r="BB13" s="75">
        <v>105466.64000000003</v>
      </c>
      <c r="BC13" s="75">
        <v>75953.52</v>
      </c>
      <c r="BD13" s="75">
        <v>42777.450000000012</v>
      </c>
      <c r="BE13" s="75">
        <v>0</v>
      </c>
      <c r="BF13" s="144">
        <v>56603.43</v>
      </c>
      <c r="BG13" s="144">
        <v>162034.57</v>
      </c>
      <c r="BH13" s="144">
        <v>138483.34000000003</v>
      </c>
      <c r="BI13" s="144">
        <v>83448.240000000005</v>
      </c>
      <c r="BJ13" s="144">
        <v>24450.11</v>
      </c>
      <c r="BK13" s="38">
        <v>30209.929999999997</v>
      </c>
      <c r="BL13" s="38">
        <v>10305.82</v>
      </c>
      <c r="BM13" s="38">
        <v>62274.03</v>
      </c>
      <c r="BN13" s="38">
        <v>67770.05</v>
      </c>
      <c r="BO13" s="38">
        <v>31958.22</v>
      </c>
      <c r="BP13" s="38">
        <v>76172.179999999978</v>
      </c>
      <c r="BQ13" s="38">
        <v>88875.4</v>
      </c>
      <c r="BR13" s="38">
        <v>120982.87000000002</v>
      </c>
      <c r="BS13" s="38">
        <v>38833.049999999996</v>
      </c>
      <c r="BT13" s="38">
        <v>23904.3</v>
      </c>
      <c r="BU13" s="38">
        <v>53713.820000000007</v>
      </c>
      <c r="BV13" s="38">
        <v>10515.130000000001</v>
      </c>
    </row>
    <row r="14" spans="1:74" s="7" customFormat="1" x14ac:dyDescent="0.25">
      <c r="A14" s="72" t="s">
        <v>144</v>
      </c>
      <c r="B14" s="11">
        <v>490807.73999999941</v>
      </c>
      <c r="C14" s="11">
        <v>508713.64999999909</v>
      </c>
      <c r="D14" s="11">
        <v>605718.04999999981</v>
      </c>
      <c r="E14" s="11">
        <v>444011.22999999975</v>
      </c>
      <c r="F14" s="11">
        <v>556344.21999999986</v>
      </c>
      <c r="G14" s="11">
        <v>750057.01999999979</v>
      </c>
      <c r="H14" s="11">
        <v>476994.99999999843</v>
      </c>
      <c r="I14" s="11">
        <v>502844.75000000023</v>
      </c>
      <c r="J14" s="11">
        <f t="shared" si="1"/>
        <v>576221.97</v>
      </c>
      <c r="K14" s="11">
        <f t="shared" si="2"/>
        <v>794903.83</v>
      </c>
      <c r="L14" s="11">
        <f t="shared" si="3"/>
        <v>722115.1399999999</v>
      </c>
      <c r="M14" s="11">
        <f t="shared" si="0"/>
        <v>1295632.27</v>
      </c>
      <c r="N14" s="188">
        <f t="shared" si="4"/>
        <v>102120.82999999999</v>
      </c>
      <c r="O14" s="11">
        <v>96344.120000000039</v>
      </c>
      <c r="P14" s="11">
        <v>30395.129999999997</v>
      </c>
      <c r="Q14" s="11">
        <v>14572.329999999998</v>
      </c>
      <c r="R14" s="11">
        <v>83972.430000000008</v>
      </c>
      <c r="S14" s="11">
        <v>80998.580000000016</v>
      </c>
      <c r="T14" s="11">
        <v>33914.740000000005</v>
      </c>
      <c r="U14" s="11">
        <v>32123.759999999998</v>
      </c>
      <c r="V14" s="11">
        <v>43946.55</v>
      </c>
      <c r="W14" s="11">
        <v>21701.380000000005</v>
      </c>
      <c r="X14" s="11">
        <v>81629.340000000011</v>
      </c>
      <c r="Y14" s="11">
        <v>25552.26</v>
      </c>
      <c r="Z14" s="11">
        <v>31071.35</v>
      </c>
      <c r="AA14" s="11">
        <v>36672.169999999991</v>
      </c>
      <c r="AB14" s="11">
        <v>103499.45</v>
      </c>
      <c r="AC14" s="11">
        <v>44412.56</v>
      </c>
      <c r="AD14" s="11">
        <v>83315.45</v>
      </c>
      <c r="AE14" s="11">
        <v>143876.15999999997</v>
      </c>
      <c r="AF14" s="11">
        <v>57507.25</v>
      </c>
      <c r="AG14" s="11">
        <v>47444.520000000004</v>
      </c>
      <c r="AH14" s="11">
        <v>23973.63</v>
      </c>
      <c r="AI14" s="11">
        <v>74081.719999999987</v>
      </c>
      <c r="AJ14" s="11">
        <v>71227.26999999999</v>
      </c>
      <c r="AK14" s="11">
        <v>86333.74</v>
      </c>
      <c r="AL14" s="11">
        <v>22559.91</v>
      </c>
      <c r="AM14" s="11">
        <v>45777.340000000011</v>
      </c>
      <c r="AN14" s="11">
        <v>33194.769999999997</v>
      </c>
      <c r="AO14" s="11">
        <v>157.77000000000001</v>
      </c>
      <c r="AP14" s="11">
        <v>61080.619999999995</v>
      </c>
      <c r="AQ14" s="11">
        <v>84672.840000000011</v>
      </c>
      <c r="AR14" s="11">
        <v>181698.89</v>
      </c>
      <c r="AS14" s="38">
        <v>19845.25</v>
      </c>
      <c r="AT14" s="38">
        <v>103670.23999999999</v>
      </c>
      <c r="AU14" s="38">
        <v>67715.89</v>
      </c>
      <c r="AV14" s="38">
        <v>76220.210000000006</v>
      </c>
      <c r="AW14" s="38">
        <v>45.98</v>
      </c>
      <c r="AX14" s="38">
        <v>48035.340000000004</v>
      </c>
      <c r="AY14" s="153">
        <v>22717.42</v>
      </c>
      <c r="AZ14" s="153">
        <v>8179.2699999999986</v>
      </c>
      <c r="BA14" s="153">
        <v>96434.290000000023</v>
      </c>
      <c r="BB14" s="75">
        <v>55062.849999999991</v>
      </c>
      <c r="BC14" s="75">
        <v>175182.91000000003</v>
      </c>
      <c r="BD14" s="75">
        <v>105228.73000000003</v>
      </c>
      <c r="BE14" s="75">
        <v>0</v>
      </c>
      <c r="BF14" s="144">
        <v>76252.320000000036</v>
      </c>
      <c r="BG14" s="144">
        <v>330738.60000000003</v>
      </c>
      <c r="BH14" s="144">
        <v>195327.76</v>
      </c>
      <c r="BI14" s="144">
        <v>230508.12</v>
      </c>
      <c r="BJ14" s="144">
        <v>0</v>
      </c>
      <c r="BK14" s="38">
        <v>1815.16</v>
      </c>
      <c r="BL14" s="38">
        <v>100305.66999999998</v>
      </c>
      <c r="BM14" s="38">
        <v>0</v>
      </c>
      <c r="BN14" s="38" t="s">
        <v>218</v>
      </c>
      <c r="BO14" s="38" t="s">
        <v>218</v>
      </c>
      <c r="BP14" s="38" t="s">
        <v>218</v>
      </c>
      <c r="BQ14" s="38" t="s">
        <v>218</v>
      </c>
      <c r="BR14" s="38" t="s">
        <v>218</v>
      </c>
      <c r="BS14" s="38" t="s">
        <v>218</v>
      </c>
      <c r="BT14" s="38" t="s">
        <v>218</v>
      </c>
      <c r="BU14" s="38" t="s">
        <v>218</v>
      </c>
      <c r="BV14" s="38" t="s">
        <v>218</v>
      </c>
    </row>
    <row r="15" spans="1:74" s="7" customFormat="1" x14ac:dyDescent="0.25">
      <c r="A15" s="72" t="s">
        <v>145</v>
      </c>
      <c r="B15" s="11">
        <v>198588.80000000005</v>
      </c>
      <c r="C15" s="11">
        <v>158593.86999999994</v>
      </c>
      <c r="D15" s="11">
        <v>197928.05000000022</v>
      </c>
      <c r="E15" s="11">
        <v>170000.49</v>
      </c>
      <c r="F15" s="11">
        <v>177965.19000000006</v>
      </c>
      <c r="G15" s="11">
        <v>213312.84000000005</v>
      </c>
      <c r="H15" s="11">
        <v>145448.32999999999</v>
      </c>
      <c r="I15" s="11">
        <v>211144.09999999998</v>
      </c>
      <c r="J15" s="11">
        <f t="shared" si="1"/>
        <v>178542.72000000003</v>
      </c>
      <c r="K15" s="11">
        <f t="shared" si="2"/>
        <v>283969.14</v>
      </c>
      <c r="L15" s="11">
        <f t="shared" si="3"/>
        <v>356296.58</v>
      </c>
      <c r="M15" s="11">
        <f t="shared" si="0"/>
        <v>371530.59</v>
      </c>
      <c r="N15" s="188">
        <f t="shared" si="4"/>
        <v>404819.64</v>
      </c>
      <c r="O15" s="11">
        <v>18238.990000000002</v>
      </c>
      <c r="P15" s="11">
        <v>14921.210000000001</v>
      </c>
      <c r="Q15" s="11">
        <v>14712.3</v>
      </c>
      <c r="R15" s="11">
        <v>8570.86</v>
      </c>
      <c r="S15" s="11">
        <v>20925</v>
      </c>
      <c r="T15" s="11">
        <v>5557.36</v>
      </c>
      <c r="U15" s="11">
        <v>15665.439999999997</v>
      </c>
      <c r="V15" s="11">
        <v>19545.45</v>
      </c>
      <c r="W15" s="11">
        <v>8286.61</v>
      </c>
      <c r="X15" s="11">
        <v>17266.670000000002</v>
      </c>
      <c r="Y15" s="11">
        <v>18052.760000000002</v>
      </c>
      <c r="Z15" s="11">
        <v>16800.07</v>
      </c>
      <c r="AA15" s="11">
        <v>29858.309999999998</v>
      </c>
      <c r="AB15" s="11">
        <v>13532.64</v>
      </c>
      <c r="AC15" s="11">
        <v>21817.91</v>
      </c>
      <c r="AD15" s="11">
        <v>11728.830000000002</v>
      </c>
      <c r="AE15" s="11">
        <v>23685.780000000002</v>
      </c>
      <c r="AF15" s="11">
        <v>10073.73</v>
      </c>
      <c r="AG15" s="11">
        <v>40188.829999999994</v>
      </c>
      <c r="AH15" s="11">
        <v>20788.260000000002</v>
      </c>
      <c r="AI15" s="11">
        <v>38135.700000000004</v>
      </c>
      <c r="AJ15" s="11">
        <v>16236.880000000003</v>
      </c>
      <c r="AK15" s="11">
        <v>11657.999999999996</v>
      </c>
      <c r="AL15" s="11">
        <v>46264.270000000004</v>
      </c>
      <c r="AM15" s="11">
        <v>7846.4799999999987</v>
      </c>
      <c r="AN15" s="11">
        <v>39592.679999999993</v>
      </c>
      <c r="AO15" s="11">
        <v>0</v>
      </c>
      <c r="AP15" s="11">
        <v>58236.639999999992</v>
      </c>
      <c r="AQ15" s="11">
        <v>30583.780000000002</v>
      </c>
      <c r="AR15" s="11">
        <v>66377.60000000002</v>
      </c>
      <c r="AS15" s="38">
        <v>25359.22</v>
      </c>
      <c r="AT15" s="38">
        <v>35564.03</v>
      </c>
      <c r="AU15" s="38">
        <v>21672.710000000003</v>
      </c>
      <c r="AV15" s="38">
        <v>37512.820000000007</v>
      </c>
      <c r="AW15" s="75">
        <v>0</v>
      </c>
      <c r="AX15" s="38">
        <v>33550.620000000003</v>
      </c>
      <c r="AY15" s="153">
        <v>20877.249999999996</v>
      </c>
      <c r="AZ15" s="153">
        <v>54371.520000000019</v>
      </c>
      <c r="BA15" s="153">
        <v>8781.94</v>
      </c>
      <c r="BB15" s="75">
        <v>37795.730000000003</v>
      </c>
      <c r="BC15" s="75">
        <v>37761.24</v>
      </c>
      <c r="BD15" s="75">
        <v>42205.180000000015</v>
      </c>
      <c r="BE15" s="75">
        <v>1682.72</v>
      </c>
      <c r="BF15" s="144">
        <v>32393.599999999999</v>
      </c>
      <c r="BG15" s="144">
        <v>38714.920000000006</v>
      </c>
      <c r="BH15" s="144">
        <v>57657.85</v>
      </c>
      <c r="BI15" s="144">
        <v>27895.069999999996</v>
      </c>
      <c r="BJ15" s="144">
        <v>11393.570000000003</v>
      </c>
      <c r="BK15" s="38">
        <v>2123.65</v>
      </c>
      <c r="BL15" s="38">
        <v>26610.730000000003</v>
      </c>
      <c r="BM15" s="38">
        <v>29133.829999999998</v>
      </c>
      <c r="BN15" s="38">
        <v>32246.780000000002</v>
      </c>
      <c r="BO15" s="38">
        <v>13247.740000000002</v>
      </c>
      <c r="BP15" s="38">
        <v>15364.640000000001</v>
      </c>
      <c r="BQ15" s="38">
        <v>34695.54</v>
      </c>
      <c r="BR15" s="38">
        <v>81151.899999999994</v>
      </c>
      <c r="BS15" s="38">
        <v>12050.03</v>
      </c>
      <c r="BT15" s="38">
        <v>93798.11000000003</v>
      </c>
      <c r="BU15" s="38">
        <v>45776.510000000009</v>
      </c>
      <c r="BV15" s="38">
        <v>18620.18</v>
      </c>
    </row>
    <row r="16" spans="1:74" s="7" customFormat="1" x14ac:dyDescent="0.25">
      <c r="A16" s="72" t="s">
        <v>146</v>
      </c>
      <c r="B16" s="11">
        <v>588921.38999999978</v>
      </c>
      <c r="C16" s="11">
        <v>509725.61000000004</v>
      </c>
      <c r="D16" s="11">
        <v>638717.82999999996</v>
      </c>
      <c r="E16" s="11">
        <v>632353.57000000053</v>
      </c>
      <c r="F16" s="11">
        <v>763460.92</v>
      </c>
      <c r="G16" s="11">
        <v>855181.13999999955</v>
      </c>
      <c r="H16" s="11">
        <v>592062.37</v>
      </c>
      <c r="I16" s="11">
        <v>559850.84000000032</v>
      </c>
      <c r="J16" s="11">
        <f t="shared" si="1"/>
        <v>692394.60000000009</v>
      </c>
      <c r="K16" s="11">
        <f t="shared" si="2"/>
        <v>747666.39</v>
      </c>
      <c r="L16" s="11">
        <f t="shared" si="3"/>
        <v>967360.95999999973</v>
      </c>
      <c r="M16" s="11">
        <f t="shared" si="0"/>
        <v>803014.92000000016</v>
      </c>
      <c r="N16" s="188">
        <f t="shared" si="4"/>
        <v>691973.72700000007</v>
      </c>
      <c r="O16" s="11">
        <v>134697.31000000003</v>
      </c>
      <c r="P16" s="11">
        <v>23163.570000000011</v>
      </c>
      <c r="Q16" s="11">
        <v>31016.860000000004</v>
      </c>
      <c r="R16" s="11">
        <v>57246.560000000012</v>
      </c>
      <c r="S16" s="11">
        <v>54039.760000000009</v>
      </c>
      <c r="T16" s="11">
        <v>47242.529999999992</v>
      </c>
      <c r="U16" s="11">
        <v>74644.50999999998</v>
      </c>
      <c r="V16" s="11">
        <v>34950.130000000005</v>
      </c>
      <c r="W16" s="11">
        <v>85814.9</v>
      </c>
      <c r="X16" s="11">
        <v>28676.589999999997</v>
      </c>
      <c r="Y16" s="11">
        <v>79576.200000000026</v>
      </c>
      <c r="Z16" s="11">
        <v>41325.680000000008</v>
      </c>
      <c r="AA16" s="11">
        <v>68832.319999999992</v>
      </c>
      <c r="AB16" s="11">
        <v>42858.889999999992</v>
      </c>
      <c r="AC16" s="11">
        <v>42308.38</v>
      </c>
      <c r="AD16" s="11">
        <v>34333.42</v>
      </c>
      <c r="AE16" s="11">
        <v>106120.37</v>
      </c>
      <c r="AF16" s="11">
        <v>6031.1500000000005</v>
      </c>
      <c r="AG16" s="11">
        <v>124384.31999999988</v>
      </c>
      <c r="AH16" s="11">
        <v>50872.33</v>
      </c>
      <c r="AI16" s="11">
        <v>61700.030000000028</v>
      </c>
      <c r="AJ16" s="11">
        <v>51621.920000000027</v>
      </c>
      <c r="AK16" s="11">
        <v>64365.859999999993</v>
      </c>
      <c r="AL16" s="11">
        <v>94237.400000000009</v>
      </c>
      <c r="AM16" s="11">
        <v>45337.44999999999</v>
      </c>
      <c r="AN16" s="11">
        <v>49035.7</v>
      </c>
      <c r="AO16" s="11">
        <v>1024.8800000000001</v>
      </c>
      <c r="AP16" s="11">
        <v>209906.28999999998</v>
      </c>
      <c r="AQ16" s="11">
        <v>227947.32999999996</v>
      </c>
      <c r="AR16" s="11">
        <v>142819.59999999998</v>
      </c>
      <c r="AS16" s="38">
        <v>56161.049999999988</v>
      </c>
      <c r="AT16" s="38">
        <v>36916.700000000012</v>
      </c>
      <c r="AU16" s="38">
        <v>65417.920000000013</v>
      </c>
      <c r="AV16" s="38">
        <v>45425.86</v>
      </c>
      <c r="AW16" s="38">
        <v>1759.48</v>
      </c>
      <c r="AX16" s="38">
        <v>85608.699999999953</v>
      </c>
      <c r="AY16" s="153">
        <v>52747.070000000007</v>
      </c>
      <c r="AZ16" s="153">
        <v>89678.16</v>
      </c>
      <c r="BA16" s="153">
        <v>15261.74</v>
      </c>
      <c r="BB16" s="75">
        <v>74968.649999999994</v>
      </c>
      <c r="BC16" s="75">
        <v>105151.13</v>
      </c>
      <c r="BD16" s="75">
        <v>57672.139999999992</v>
      </c>
      <c r="BE16" s="75">
        <v>164.75</v>
      </c>
      <c r="BF16" s="144">
        <v>69217.36</v>
      </c>
      <c r="BG16" s="144">
        <v>177057.55000000013</v>
      </c>
      <c r="BH16" s="144">
        <v>62522.599999999977</v>
      </c>
      <c r="BI16" s="144">
        <v>89027.109999999986</v>
      </c>
      <c r="BJ16" s="144">
        <v>9546.659999999998</v>
      </c>
      <c r="BK16" s="38">
        <v>13881.7</v>
      </c>
      <c r="BL16" s="38">
        <v>70798.217000000004</v>
      </c>
      <c r="BM16" s="38">
        <v>42086.430000000008</v>
      </c>
      <c r="BN16" s="38">
        <v>47751.32</v>
      </c>
      <c r="BO16" s="38">
        <v>33779.19</v>
      </c>
      <c r="BP16" s="38">
        <v>17306.7</v>
      </c>
      <c r="BQ16" s="38">
        <v>113695.79000000002</v>
      </c>
      <c r="BR16" s="38">
        <v>104600.03000000003</v>
      </c>
      <c r="BS16" s="38">
        <v>28736.860000000004</v>
      </c>
      <c r="BT16" s="38">
        <v>79232.349999999962</v>
      </c>
      <c r="BU16" s="38">
        <v>74478.070000000007</v>
      </c>
      <c r="BV16" s="38">
        <v>65627.069999999992</v>
      </c>
    </row>
    <row r="17" spans="1:74" s="7" customFormat="1" x14ac:dyDescent="0.25">
      <c r="A17" s="72" t="s">
        <v>147</v>
      </c>
      <c r="B17" s="11">
        <v>70668.56</v>
      </c>
      <c r="C17" s="11">
        <v>84035.79999999993</v>
      </c>
      <c r="D17" s="11">
        <v>75178.06</v>
      </c>
      <c r="E17" s="11">
        <v>83454.03999999995</v>
      </c>
      <c r="F17" s="11">
        <v>90987.12000000001</v>
      </c>
      <c r="G17" s="11">
        <v>119257.25000000006</v>
      </c>
      <c r="H17" s="11">
        <v>80360.08</v>
      </c>
      <c r="I17" s="11">
        <v>70447.420000000071</v>
      </c>
      <c r="J17" s="11">
        <f t="shared" si="1"/>
        <v>107817.20000000001</v>
      </c>
      <c r="K17" s="11">
        <f t="shared" si="2"/>
        <v>156580.72</v>
      </c>
      <c r="L17" s="11">
        <f t="shared" si="3"/>
        <v>145933.57999999999</v>
      </c>
      <c r="M17" s="11">
        <f t="shared" si="0"/>
        <v>155292.81</v>
      </c>
      <c r="N17" s="188">
        <f t="shared" si="4"/>
        <v>120319.42</v>
      </c>
      <c r="O17" s="11">
        <v>15604.720000000003</v>
      </c>
      <c r="P17" s="11">
        <v>8324.1099999999988</v>
      </c>
      <c r="Q17" s="11">
        <v>5640.4399999999978</v>
      </c>
      <c r="R17" s="11">
        <v>6883.3</v>
      </c>
      <c r="S17" s="11">
        <v>7542.0400000000018</v>
      </c>
      <c r="T17" s="11">
        <v>7105.89</v>
      </c>
      <c r="U17" s="11">
        <v>7591.2200000000012</v>
      </c>
      <c r="V17" s="11">
        <v>5105.2999999999993</v>
      </c>
      <c r="W17" s="11">
        <v>8860.56</v>
      </c>
      <c r="X17" s="11">
        <v>9066.380000000001</v>
      </c>
      <c r="Y17" s="11">
        <v>8449.5</v>
      </c>
      <c r="Z17" s="11">
        <v>17643.739999999998</v>
      </c>
      <c r="AA17" s="11">
        <v>7618.1599999999989</v>
      </c>
      <c r="AB17" s="11">
        <v>4270.9899999999989</v>
      </c>
      <c r="AC17" s="11">
        <v>10236.66</v>
      </c>
      <c r="AD17" s="11">
        <v>6423.37</v>
      </c>
      <c r="AE17" s="11">
        <v>16778.560000000001</v>
      </c>
      <c r="AF17" s="11">
        <v>3759</v>
      </c>
      <c r="AG17" s="11">
        <v>40138.999999999993</v>
      </c>
      <c r="AH17" s="11">
        <v>11517.82</v>
      </c>
      <c r="AI17" s="11">
        <v>14254.81</v>
      </c>
      <c r="AJ17" s="11">
        <v>13179.03</v>
      </c>
      <c r="AK17" s="11">
        <v>9191.760000000002</v>
      </c>
      <c r="AL17" s="11">
        <v>19211.560000000005</v>
      </c>
      <c r="AM17" s="11">
        <v>7771.49</v>
      </c>
      <c r="AN17" s="11">
        <v>18901.680000000008</v>
      </c>
      <c r="AO17" s="11">
        <v>1208.33</v>
      </c>
      <c r="AP17" s="11">
        <v>21941.78</v>
      </c>
      <c r="AQ17" s="11">
        <v>13680.279999999995</v>
      </c>
      <c r="AR17" s="11">
        <v>24605.059999999998</v>
      </c>
      <c r="AS17" s="38">
        <v>5662.16</v>
      </c>
      <c r="AT17" s="38">
        <v>21783.220000000005</v>
      </c>
      <c r="AU17" s="38">
        <v>6255.4900000000007</v>
      </c>
      <c r="AV17" s="38">
        <v>9730.3000000000011</v>
      </c>
      <c r="AW17" s="38">
        <v>188.08</v>
      </c>
      <c r="AX17" s="38">
        <v>14205.709999999997</v>
      </c>
      <c r="AY17" s="153">
        <v>11492.169999999998</v>
      </c>
      <c r="AZ17" s="153">
        <v>17438.7</v>
      </c>
      <c r="BA17" s="153">
        <v>10665.09</v>
      </c>
      <c r="BB17" s="75">
        <v>8666.35</v>
      </c>
      <c r="BC17" s="75">
        <v>16623.920000000006</v>
      </c>
      <c r="BD17" s="75">
        <v>7756.0800000000017</v>
      </c>
      <c r="BE17" s="75">
        <v>0</v>
      </c>
      <c r="BF17" s="144">
        <v>17583.07</v>
      </c>
      <c r="BG17" s="144">
        <v>15983.12</v>
      </c>
      <c r="BH17" s="144">
        <v>26458.269999999997</v>
      </c>
      <c r="BI17" s="144">
        <v>16668.259999999998</v>
      </c>
      <c r="BJ17" s="144">
        <v>5957.7799999999988</v>
      </c>
      <c r="BK17" s="38">
        <v>2285.46</v>
      </c>
      <c r="BL17" s="38">
        <v>9014.7400000000016</v>
      </c>
      <c r="BM17" s="38">
        <v>6140.04</v>
      </c>
      <c r="BN17" s="38">
        <v>13469.35</v>
      </c>
      <c r="BO17" s="38">
        <v>4276.2700000000004</v>
      </c>
      <c r="BP17" s="38">
        <v>11161.78</v>
      </c>
      <c r="BQ17" s="38">
        <v>14849.92</v>
      </c>
      <c r="BR17" s="38">
        <v>9753.19</v>
      </c>
      <c r="BS17" s="38">
        <v>5553.2699999999995</v>
      </c>
      <c r="BT17" s="38">
        <v>24549.25</v>
      </c>
      <c r="BU17" s="38">
        <v>13106.54</v>
      </c>
      <c r="BV17" s="38">
        <v>6159.6099999999988</v>
      </c>
    </row>
    <row r="18" spans="1:74" s="7" customFormat="1" ht="26.25" x14ac:dyDescent="0.25">
      <c r="A18" s="72" t="s">
        <v>148</v>
      </c>
      <c r="B18" s="11">
        <v>134855.35000000003</v>
      </c>
      <c r="C18" s="11">
        <v>263691.99000000017</v>
      </c>
      <c r="D18" s="11">
        <v>183656.53000000003</v>
      </c>
      <c r="E18" s="11">
        <v>329921.99999999983</v>
      </c>
      <c r="F18" s="11">
        <v>370265.86000000057</v>
      </c>
      <c r="G18" s="11">
        <v>383827.59000000072</v>
      </c>
      <c r="H18" s="11">
        <v>431086.49999999988</v>
      </c>
      <c r="I18" s="11">
        <v>551400.99</v>
      </c>
      <c r="J18" s="11">
        <f t="shared" si="1"/>
        <v>1231365.5499999998</v>
      </c>
      <c r="K18" s="11">
        <f t="shared" si="2"/>
        <v>1065755.55</v>
      </c>
      <c r="L18" s="11">
        <f t="shared" si="3"/>
        <v>516427.31999999995</v>
      </c>
      <c r="M18" s="11">
        <f t="shared" si="0"/>
        <v>809773.21</v>
      </c>
      <c r="N18" s="188">
        <f t="shared" si="4"/>
        <v>186065.55000000008</v>
      </c>
      <c r="O18" s="11">
        <v>187133.42999999991</v>
      </c>
      <c r="P18" s="11">
        <v>73982.979999999981</v>
      </c>
      <c r="Q18" s="11">
        <v>42691.87999999999</v>
      </c>
      <c r="R18" s="11">
        <v>51067.51999999999</v>
      </c>
      <c r="S18" s="11">
        <v>117380.52999999997</v>
      </c>
      <c r="T18" s="11">
        <v>11735.88</v>
      </c>
      <c r="U18" s="11">
        <v>189586.66999999998</v>
      </c>
      <c r="V18" s="11">
        <v>87955.16</v>
      </c>
      <c r="W18" s="11">
        <v>101147.5</v>
      </c>
      <c r="X18" s="11">
        <v>24387.95</v>
      </c>
      <c r="Y18" s="11">
        <v>156202.37</v>
      </c>
      <c r="Z18" s="11">
        <v>188093.67999999996</v>
      </c>
      <c r="AA18" s="11">
        <v>194358.32</v>
      </c>
      <c r="AB18" s="11">
        <v>53146.33</v>
      </c>
      <c r="AC18" s="11">
        <v>83582.480000000025</v>
      </c>
      <c r="AD18" s="11">
        <v>50599.459999999992</v>
      </c>
      <c r="AE18" s="11">
        <v>135981.58000000005</v>
      </c>
      <c r="AF18" s="11">
        <v>86378.599999999977</v>
      </c>
      <c r="AG18" s="11">
        <v>154628.10999999996</v>
      </c>
      <c r="AH18" s="11">
        <v>42127.39</v>
      </c>
      <c r="AI18" s="11">
        <v>117881.13000000003</v>
      </c>
      <c r="AJ18" s="11">
        <v>60355.400000000009</v>
      </c>
      <c r="AK18" s="11">
        <v>54116.460000000006</v>
      </c>
      <c r="AL18" s="11">
        <v>32600.290000000005</v>
      </c>
      <c r="AM18" s="11">
        <v>15381.160000000002</v>
      </c>
      <c r="AN18" s="11">
        <v>47160.95</v>
      </c>
      <c r="AO18" s="11">
        <v>10183.59</v>
      </c>
      <c r="AP18" s="11">
        <v>107972.08999999998</v>
      </c>
      <c r="AQ18" s="11">
        <v>13326.389999999998</v>
      </c>
      <c r="AR18" s="11">
        <v>61607.880000000005</v>
      </c>
      <c r="AS18" s="38">
        <v>61872.399999999994</v>
      </c>
      <c r="AT18" s="38">
        <v>14962.800000000001</v>
      </c>
      <c r="AU18" s="38">
        <v>79409.3</v>
      </c>
      <c r="AV18" s="38">
        <v>14965.800000000003</v>
      </c>
      <c r="AW18" s="38">
        <v>8985.2000000000007</v>
      </c>
      <c r="AX18" s="38">
        <v>80599.760000000009</v>
      </c>
      <c r="AY18" s="153">
        <v>41173.37000000001</v>
      </c>
      <c r="AZ18" s="153">
        <v>84284.219999999987</v>
      </c>
      <c r="BA18" s="153">
        <v>47007.209999999992</v>
      </c>
      <c r="BB18" s="75">
        <v>37926.549999999988</v>
      </c>
      <c r="BC18" s="75">
        <v>100983.43999999997</v>
      </c>
      <c r="BD18" s="75">
        <v>20519.060000000001</v>
      </c>
      <c r="BE18" s="75">
        <v>9763.2000000000007</v>
      </c>
      <c r="BF18" s="144">
        <v>86836.28</v>
      </c>
      <c r="BG18" s="144">
        <v>84923.739999999976</v>
      </c>
      <c r="BH18" s="144">
        <v>80139.329999999987</v>
      </c>
      <c r="BI18" s="144">
        <v>169389.92</v>
      </c>
      <c r="BJ18" s="144">
        <v>46826.889999999992</v>
      </c>
      <c r="BK18" s="38">
        <v>2394.48</v>
      </c>
      <c r="BL18" s="38">
        <v>183671.07000000007</v>
      </c>
      <c r="BM18" s="38">
        <v>0</v>
      </c>
      <c r="BN18" s="38" t="s">
        <v>218</v>
      </c>
      <c r="BO18" s="38" t="s">
        <v>218</v>
      </c>
      <c r="BP18" s="38" t="s">
        <v>218</v>
      </c>
      <c r="BQ18" s="38" t="s">
        <v>218</v>
      </c>
      <c r="BR18" s="38" t="s">
        <v>218</v>
      </c>
      <c r="BS18" s="38" t="s">
        <v>218</v>
      </c>
      <c r="BT18" s="38" t="s">
        <v>218</v>
      </c>
      <c r="BU18" s="38" t="s">
        <v>218</v>
      </c>
      <c r="BV18" s="38" t="s">
        <v>218</v>
      </c>
    </row>
    <row r="19" spans="1:74" s="7" customFormat="1" x14ac:dyDescent="0.25">
      <c r="A19" s="72" t="s">
        <v>149</v>
      </c>
      <c r="B19" s="11">
        <v>213641.78999999992</v>
      </c>
      <c r="C19" s="11">
        <v>174227.83000000005</v>
      </c>
      <c r="D19" s="11">
        <v>164065.00999999992</v>
      </c>
      <c r="E19" s="11">
        <v>160100.13000000006</v>
      </c>
      <c r="F19" s="11">
        <v>144462.65999999992</v>
      </c>
      <c r="G19" s="11">
        <v>279278.83</v>
      </c>
      <c r="H19" s="11">
        <v>254859.1999999999</v>
      </c>
      <c r="I19" s="11">
        <v>321195.10999999987</v>
      </c>
      <c r="J19" s="11">
        <f t="shared" si="1"/>
        <v>502283.72</v>
      </c>
      <c r="K19" s="11">
        <f t="shared" si="2"/>
        <v>640832.6</v>
      </c>
      <c r="L19" s="11">
        <f t="shared" si="3"/>
        <v>529194.13</v>
      </c>
      <c r="M19" s="11">
        <f t="shared" si="0"/>
        <v>505670.25</v>
      </c>
      <c r="N19" s="188">
        <f t="shared" si="4"/>
        <v>243442.83</v>
      </c>
      <c r="O19" s="11">
        <v>78286.5</v>
      </c>
      <c r="P19" s="11">
        <v>57125.67</v>
      </c>
      <c r="Q19" s="11">
        <v>13543</v>
      </c>
      <c r="R19" s="11">
        <v>5870.16</v>
      </c>
      <c r="S19" s="11">
        <v>13693.41</v>
      </c>
      <c r="T19" s="11">
        <v>99503.97</v>
      </c>
      <c r="U19" s="11">
        <v>8338.7800000000007</v>
      </c>
      <c r="V19" s="11">
        <v>9209.83</v>
      </c>
      <c r="W19" s="11">
        <v>37276.53</v>
      </c>
      <c r="X19" s="11">
        <v>52731.130000000005</v>
      </c>
      <c r="Y19" s="11">
        <v>50792.11</v>
      </c>
      <c r="Z19" s="11">
        <v>75912.62999999999</v>
      </c>
      <c r="AA19" s="11">
        <v>53869.35</v>
      </c>
      <c r="AB19" s="11">
        <v>17727.920000000002</v>
      </c>
      <c r="AC19" s="11">
        <v>83182.150000000023</v>
      </c>
      <c r="AD19" s="11">
        <v>17330.740000000002</v>
      </c>
      <c r="AE19" s="11">
        <v>16998.43</v>
      </c>
      <c r="AF19" s="11">
        <v>12338.75</v>
      </c>
      <c r="AG19" s="11">
        <v>117530.99</v>
      </c>
      <c r="AH19" s="11">
        <v>0</v>
      </c>
      <c r="AI19" s="11">
        <v>122090.56</v>
      </c>
      <c r="AJ19" s="11">
        <v>55458.979999999996</v>
      </c>
      <c r="AK19" s="11">
        <v>102096.14</v>
      </c>
      <c r="AL19" s="11">
        <v>42208.589999999989</v>
      </c>
      <c r="AM19" s="11">
        <v>20795.63</v>
      </c>
      <c r="AN19" s="11">
        <v>37087.409999999996</v>
      </c>
      <c r="AO19" s="11">
        <v>78385.91</v>
      </c>
      <c r="AP19" s="11">
        <v>65683.98</v>
      </c>
      <c r="AQ19" s="11">
        <v>84558.939999999988</v>
      </c>
      <c r="AR19" s="11">
        <v>33668.32</v>
      </c>
      <c r="AS19" s="38">
        <v>15337.96</v>
      </c>
      <c r="AT19" s="38">
        <v>130990.43999999997</v>
      </c>
      <c r="AU19" s="38">
        <v>31121.86</v>
      </c>
      <c r="AV19" s="75">
        <v>0</v>
      </c>
      <c r="AW19" s="75">
        <v>0</v>
      </c>
      <c r="AX19" s="38">
        <v>31563.68</v>
      </c>
      <c r="AY19" s="153">
        <v>95221.79</v>
      </c>
      <c r="AZ19" s="153">
        <v>31276.07</v>
      </c>
      <c r="BA19" s="75">
        <v>0</v>
      </c>
      <c r="BB19" s="75">
        <v>36861.699999999997</v>
      </c>
      <c r="BC19" s="75">
        <v>106764.64000000001</v>
      </c>
      <c r="BD19" s="75">
        <v>0</v>
      </c>
      <c r="BE19" s="75">
        <v>0</v>
      </c>
      <c r="BF19" s="144">
        <v>140176.5</v>
      </c>
      <c r="BG19" s="144">
        <v>51738.869999999995</v>
      </c>
      <c r="BH19" s="144">
        <v>0</v>
      </c>
      <c r="BI19" s="144">
        <v>0</v>
      </c>
      <c r="BJ19" s="144">
        <v>43630.680000000008</v>
      </c>
      <c r="BK19" s="38">
        <v>34981.47</v>
      </c>
      <c r="BL19" s="38">
        <v>55504.320000000007</v>
      </c>
      <c r="BM19" s="38">
        <v>77310.499999999985</v>
      </c>
      <c r="BN19" s="38">
        <v>55748.350000000006</v>
      </c>
      <c r="BO19" s="38" t="s">
        <v>218</v>
      </c>
      <c r="BP19" s="38" t="s">
        <v>218</v>
      </c>
      <c r="BQ19" s="38">
        <v>5977.38</v>
      </c>
      <c r="BR19" s="38" t="s">
        <v>218</v>
      </c>
      <c r="BS19" s="38" t="s">
        <v>218</v>
      </c>
      <c r="BT19" s="38" t="s">
        <v>218</v>
      </c>
      <c r="BU19" s="38" t="s">
        <v>218</v>
      </c>
      <c r="BV19" s="38">
        <v>13920.810000000001</v>
      </c>
    </row>
    <row r="20" spans="1:74" s="7" customFormat="1" x14ac:dyDescent="0.25">
      <c r="A20" s="72" t="s">
        <v>150</v>
      </c>
      <c r="B20" s="11">
        <v>170919.48999999996</v>
      </c>
      <c r="C20" s="11">
        <v>235781.63999999987</v>
      </c>
      <c r="D20" s="11">
        <v>156467.79999999993</v>
      </c>
      <c r="E20" s="11">
        <v>141368.52999999991</v>
      </c>
      <c r="F20" s="11">
        <v>112606.89000000004</v>
      </c>
      <c r="G20" s="11">
        <v>85139.65</v>
      </c>
      <c r="H20" s="11">
        <v>114124.22000000004</v>
      </c>
      <c r="I20" s="11">
        <v>73297.16</v>
      </c>
      <c r="J20" s="11">
        <f t="shared" si="1"/>
        <v>140817.07999999999</v>
      </c>
      <c r="K20" s="11">
        <f t="shared" si="2"/>
        <v>135125.88</v>
      </c>
      <c r="L20" s="11">
        <f t="shared" si="3"/>
        <v>67475.91</v>
      </c>
      <c r="M20" s="11">
        <f t="shared" si="0"/>
        <v>139384.29999999999</v>
      </c>
      <c r="N20" s="188">
        <f t="shared" si="4"/>
        <v>67059.56</v>
      </c>
      <c r="O20" s="11">
        <v>7868.77</v>
      </c>
      <c r="P20" s="11">
        <v>2469.2100000000009</v>
      </c>
      <c r="Q20" s="11">
        <v>22511.350000000002</v>
      </c>
      <c r="R20" s="11">
        <v>2486.8700000000003</v>
      </c>
      <c r="S20" s="11">
        <v>2886.7799999999997</v>
      </c>
      <c r="T20" s="11">
        <v>29076.020000000004</v>
      </c>
      <c r="U20" s="11">
        <v>5667.5399999999991</v>
      </c>
      <c r="V20" s="11">
        <v>25417.829999999998</v>
      </c>
      <c r="W20" s="11">
        <v>2172.59</v>
      </c>
      <c r="X20" s="11">
        <v>25277.93</v>
      </c>
      <c r="Y20" s="11">
        <v>6542.3399999999992</v>
      </c>
      <c r="Z20" s="11">
        <v>8439.85</v>
      </c>
      <c r="AA20" s="11">
        <v>14650.369999999999</v>
      </c>
      <c r="AB20" s="11">
        <v>6572.6</v>
      </c>
      <c r="AC20" s="11">
        <v>21935.05000000001</v>
      </c>
      <c r="AD20" s="11">
        <v>3882.6700000000005</v>
      </c>
      <c r="AE20" s="11">
        <v>4822.3700000000008</v>
      </c>
      <c r="AF20" s="11">
        <v>889.45</v>
      </c>
      <c r="AG20" s="11">
        <v>28174.43</v>
      </c>
      <c r="AH20" s="11">
        <v>4987.16</v>
      </c>
      <c r="AI20" s="11">
        <v>32249.8</v>
      </c>
      <c r="AJ20" s="11">
        <v>2142.0199999999995</v>
      </c>
      <c r="AK20" s="11">
        <v>2286.0300000000002</v>
      </c>
      <c r="AL20" s="11">
        <v>12533.929999999998</v>
      </c>
      <c r="AM20" s="11">
        <v>28688.78</v>
      </c>
      <c r="AN20" s="11">
        <v>2609.2299999999996</v>
      </c>
      <c r="AO20" s="11">
        <v>0</v>
      </c>
      <c r="AP20" s="11">
        <v>8805.99</v>
      </c>
      <c r="AQ20" s="11">
        <v>11325.750000000002</v>
      </c>
      <c r="AR20" s="11">
        <v>0</v>
      </c>
      <c r="AS20" s="38">
        <v>5427.3499999999985</v>
      </c>
      <c r="AT20" s="38">
        <v>8661.4600000000009</v>
      </c>
      <c r="AU20" s="38">
        <v>1904.27</v>
      </c>
      <c r="AV20" s="38">
        <v>53.08</v>
      </c>
      <c r="AW20" s="75">
        <v>0</v>
      </c>
      <c r="AX20" s="75">
        <v>0</v>
      </c>
      <c r="AY20" s="153">
        <v>3908.79</v>
      </c>
      <c r="AZ20" s="75">
        <v>0</v>
      </c>
      <c r="BA20" s="75">
        <v>0</v>
      </c>
      <c r="BB20" s="75">
        <v>5753.88</v>
      </c>
      <c r="BC20" s="75">
        <v>29140.520000000004</v>
      </c>
      <c r="BD20" s="75">
        <v>0</v>
      </c>
      <c r="BE20" s="75">
        <v>0</v>
      </c>
      <c r="BF20" s="144">
        <v>24481.84</v>
      </c>
      <c r="BG20" s="144">
        <v>44674.97</v>
      </c>
      <c r="BH20" s="144">
        <v>578.38</v>
      </c>
      <c r="BI20" s="144">
        <v>0</v>
      </c>
      <c r="BJ20" s="144">
        <v>30845.919999999998</v>
      </c>
      <c r="BK20" s="38">
        <v>0</v>
      </c>
      <c r="BL20" s="38">
        <v>67059.56</v>
      </c>
      <c r="BM20" s="38">
        <v>0</v>
      </c>
      <c r="BN20" s="38" t="s">
        <v>218</v>
      </c>
      <c r="BO20" s="38" t="s">
        <v>218</v>
      </c>
      <c r="BP20" s="38" t="s">
        <v>218</v>
      </c>
      <c r="BQ20" s="38" t="s">
        <v>218</v>
      </c>
      <c r="BR20" s="38" t="s">
        <v>218</v>
      </c>
      <c r="BS20" s="38" t="s">
        <v>218</v>
      </c>
      <c r="BT20" s="38" t="s">
        <v>218</v>
      </c>
      <c r="BU20" s="38" t="s">
        <v>218</v>
      </c>
      <c r="BV20" s="38" t="s">
        <v>218</v>
      </c>
    </row>
    <row r="21" spans="1:74" s="7" customFormat="1" x14ac:dyDescent="0.25">
      <c r="A21" s="72" t="s">
        <v>151</v>
      </c>
      <c r="B21" s="11">
        <v>272020.40999999992</v>
      </c>
      <c r="C21" s="11">
        <v>256190.13</v>
      </c>
      <c r="D21" s="11">
        <v>309568.61999999982</v>
      </c>
      <c r="E21" s="11">
        <v>292276.53999999998</v>
      </c>
      <c r="F21" s="11">
        <v>187199.14</v>
      </c>
      <c r="G21" s="11">
        <v>139293.39999999994</v>
      </c>
      <c r="H21" s="11">
        <v>205510.20000000024</v>
      </c>
      <c r="I21" s="11">
        <v>298513.59000000003</v>
      </c>
      <c r="J21" s="11">
        <f t="shared" si="1"/>
        <v>392640.76000000007</v>
      </c>
      <c r="K21" s="11">
        <f t="shared" si="2"/>
        <v>562161.88</v>
      </c>
      <c r="L21" s="11">
        <f t="shared" si="3"/>
        <v>453789.60000000003</v>
      </c>
      <c r="M21" s="11">
        <f t="shared" si="0"/>
        <v>263887.02</v>
      </c>
      <c r="N21" s="188">
        <f t="shared" si="4"/>
        <v>182745</v>
      </c>
      <c r="O21" s="11">
        <v>43936.009999999995</v>
      </c>
      <c r="P21" s="11">
        <v>64237.5</v>
      </c>
      <c r="Q21" s="11">
        <v>80603.290000000008</v>
      </c>
      <c r="R21" s="11">
        <v>7487.1</v>
      </c>
      <c r="S21" s="11">
        <v>69006.349999999991</v>
      </c>
      <c r="T21" s="11">
        <v>7147.46</v>
      </c>
      <c r="U21" s="11">
        <v>42502.93</v>
      </c>
      <c r="V21" s="11">
        <v>4603</v>
      </c>
      <c r="W21" s="11">
        <v>9084.9500000000007</v>
      </c>
      <c r="X21" s="11">
        <v>44809.57</v>
      </c>
      <c r="Y21" s="11">
        <v>1088.8399999999999</v>
      </c>
      <c r="Z21" s="11">
        <v>18133.760000000002</v>
      </c>
      <c r="AA21" s="11">
        <v>60144</v>
      </c>
      <c r="AB21" s="11">
        <v>64395.67</v>
      </c>
      <c r="AC21" s="11">
        <v>24068.52</v>
      </c>
      <c r="AD21" s="11">
        <v>76721.059999999983</v>
      </c>
      <c r="AE21" s="11">
        <v>26518.39</v>
      </c>
      <c r="AF21" s="11">
        <v>33647.69</v>
      </c>
      <c r="AG21" s="11">
        <v>51916.740000000005</v>
      </c>
      <c r="AH21" s="11">
        <v>0</v>
      </c>
      <c r="AI21" s="11">
        <v>156394.81000000003</v>
      </c>
      <c r="AJ21" s="11">
        <v>32750</v>
      </c>
      <c r="AK21" s="11">
        <v>0</v>
      </c>
      <c r="AL21" s="11">
        <v>35605</v>
      </c>
      <c r="AM21" s="11">
        <v>37265.020000000004</v>
      </c>
      <c r="AN21" s="11">
        <v>32568.910000000007</v>
      </c>
      <c r="AO21" s="11">
        <v>2697.11</v>
      </c>
      <c r="AP21" s="11">
        <v>97842.68</v>
      </c>
      <c r="AQ21" s="11">
        <v>72212.92</v>
      </c>
      <c r="AR21" s="11">
        <v>4810.45</v>
      </c>
      <c r="AS21" s="86">
        <v>0</v>
      </c>
      <c r="AT21" s="86">
        <v>23249.77</v>
      </c>
      <c r="AU21" s="86">
        <v>36190</v>
      </c>
      <c r="AV21" s="86">
        <v>43157.740000000005</v>
      </c>
      <c r="AW21" s="86">
        <v>42660</v>
      </c>
      <c r="AX21" s="86">
        <v>61135.000000000007</v>
      </c>
      <c r="AY21" s="153">
        <v>103870.34</v>
      </c>
      <c r="AZ21" s="153">
        <v>27116.999999999996</v>
      </c>
      <c r="BA21" s="75">
        <v>0</v>
      </c>
      <c r="BB21" s="75">
        <v>49728.66</v>
      </c>
      <c r="BC21" s="75">
        <v>0</v>
      </c>
      <c r="BD21" s="75">
        <v>40500</v>
      </c>
      <c r="BE21" s="75">
        <v>0</v>
      </c>
      <c r="BF21" s="144">
        <v>1085.51</v>
      </c>
      <c r="BG21" s="144">
        <v>0</v>
      </c>
      <c r="BH21" s="144">
        <v>1085.51</v>
      </c>
      <c r="BI21" s="144">
        <v>40500</v>
      </c>
      <c r="BJ21" s="144">
        <v>0</v>
      </c>
      <c r="BK21" s="38">
        <v>76500</v>
      </c>
      <c r="BL21" s="38">
        <v>106245</v>
      </c>
      <c r="BM21" s="38">
        <v>0</v>
      </c>
      <c r="BN21" s="38" t="s">
        <v>218</v>
      </c>
      <c r="BO21" s="38" t="s">
        <v>218</v>
      </c>
      <c r="BP21" s="38" t="s">
        <v>218</v>
      </c>
      <c r="BQ21" s="38" t="s">
        <v>218</v>
      </c>
      <c r="BR21" s="38" t="s">
        <v>218</v>
      </c>
      <c r="BS21" s="38" t="s">
        <v>218</v>
      </c>
      <c r="BT21" s="38" t="s">
        <v>218</v>
      </c>
      <c r="BU21" s="38" t="s">
        <v>218</v>
      </c>
      <c r="BV21" s="38" t="s">
        <v>218</v>
      </c>
    </row>
    <row r="22" spans="1:74" s="7" customFormat="1" ht="25.5" x14ac:dyDescent="0.2">
      <c r="A22" s="72" t="s">
        <v>152</v>
      </c>
      <c r="B22" s="11">
        <v>352119.81</v>
      </c>
      <c r="C22" s="11">
        <v>685028.50000000012</v>
      </c>
      <c r="D22" s="11">
        <v>666191.9099999998</v>
      </c>
      <c r="E22" s="11">
        <v>381760.4</v>
      </c>
      <c r="F22" s="11">
        <v>870678.39999999979</v>
      </c>
      <c r="G22" s="11">
        <v>2150020.6000000006</v>
      </c>
      <c r="H22" s="11">
        <v>1183321.75</v>
      </c>
      <c r="I22" s="11">
        <v>2449165.9700000007</v>
      </c>
      <c r="J22" s="11">
        <f t="shared" si="1"/>
        <v>1590873.8800000001</v>
      </c>
      <c r="K22" s="11">
        <f t="shared" si="2"/>
        <v>2003480.53</v>
      </c>
      <c r="L22" s="11">
        <f t="shared" si="3"/>
        <v>1471004.31</v>
      </c>
      <c r="M22" s="11">
        <f t="shared" si="0"/>
        <v>1106673.6100000001</v>
      </c>
      <c r="N22" s="188">
        <f t="shared" si="4"/>
        <v>39462.28</v>
      </c>
      <c r="O22" s="11">
        <v>379772.82000000007</v>
      </c>
      <c r="P22" s="11">
        <v>197114.73000000007</v>
      </c>
      <c r="Q22" s="11">
        <v>157235.21000000002</v>
      </c>
      <c r="R22" s="11">
        <v>63513.549999999996</v>
      </c>
      <c r="S22" s="11">
        <v>25792.489999999998</v>
      </c>
      <c r="T22" s="11">
        <v>200092.44999999998</v>
      </c>
      <c r="U22" s="11">
        <v>348606.27</v>
      </c>
      <c r="V22" s="11">
        <v>19366.5</v>
      </c>
      <c r="W22" s="11">
        <v>117871.15000000001</v>
      </c>
      <c r="X22" s="11">
        <v>28411.129999999997</v>
      </c>
      <c r="Y22" s="11">
        <v>17867.969999999998</v>
      </c>
      <c r="Z22" s="11">
        <v>35229.61</v>
      </c>
      <c r="AA22" s="11">
        <v>455045.66000000003</v>
      </c>
      <c r="AB22" s="11">
        <v>151916.67000000001</v>
      </c>
      <c r="AC22" s="11">
        <v>275006.01000000007</v>
      </c>
      <c r="AD22" s="11">
        <v>60979.1</v>
      </c>
      <c r="AE22" s="11">
        <v>333881.11</v>
      </c>
      <c r="AF22" s="11">
        <v>26594.160000000003</v>
      </c>
      <c r="AG22" s="11">
        <v>139661.13</v>
      </c>
      <c r="AH22" s="11">
        <v>85988.71</v>
      </c>
      <c r="AI22" s="11">
        <v>58283.460000000006</v>
      </c>
      <c r="AJ22" s="11">
        <v>68043.090000000011</v>
      </c>
      <c r="AK22" s="11">
        <v>195736.6</v>
      </c>
      <c r="AL22" s="11">
        <v>152344.82999999999</v>
      </c>
      <c r="AM22" s="11">
        <v>38367.049999999996</v>
      </c>
      <c r="AN22" s="11">
        <v>171076.38000000003</v>
      </c>
      <c r="AO22" s="11">
        <v>170575.1</v>
      </c>
      <c r="AP22" s="11">
        <v>31892.979999999996</v>
      </c>
      <c r="AQ22" s="11">
        <v>327271.08</v>
      </c>
      <c r="AR22" s="11">
        <v>185307.65000000005</v>
      </c>
      <c r="AS22" s="86">
        <v>41282.300000000003</v>
      </c>
      <c r="AT22" s="86">
        <v>399171.37000000005</v>
      </c>
      <c r="AU22" s="86">
        <v>23269.8</v>
      </c>
      <c r="AV22" s="86">
        <v>43880.619999999995</v>
      </c>
      <c r="AW22" s="86">
        <v>0</v>
      </c>
      <c r="AX22" s="86">
        <v>38909.979999999996</v>
      </c>
      <c r="AY22" s="154">
        <v>26248.25</v>
      </c>
      <c r="AZ22" s="154">
        <v>91633.14</v>
      </c>
      <c r="BA22" s="154">
        <v>12277.56</v>
      </c>
      <c r="BB22" s="75">
        <v>114993.06000000001</v>
      </c>
      <c r="BC22" s="75">
        <v>128256.54000000001</v>
      </c>
      <c r="BD22" s="75">
        <v>76866.91</v>
      </c>
      <c r="BE22" s="75">
        <v>28534.25</v>
      </c>
      <c r="BF22" s="144">
        <v>123704.82</v>
      </c>
      <c r="BG22" s="144">
        <v>125276.17000000001</v>
      </c>
      <c r="BH22" s="144">
        <v>185232.68999999997</v>
      </c>
      <c r="BI22" s="144">
        <v>183203.5</v>
      </c>
      <c r="BJ22" s="144">
        <v>10446.720000000001</v>
      </c>
      <c r="BK22" s="38">
        <v>1921.2800000000002</v>
      </c>
      <c r="BL22" s="38">
        <v>37541</v>
      </c>
      <c r="BM22" s="38">
        <v>0</v>
      </c>
      <c r="BN22" s="38" t="s">
        <v>218</v>
      </c>
      <c r="BO22" s="38" t="s">
        <v>218</v>
      </c>
      <c r="BP22" s="38" t="s">
        <v>218</v>
      </c>
      <c r="BQ22" s="38" t="s">
        <v>218</v>
      </c>
      <c r="BR22" s="38" t="s">
        <v>218</v>
      </c>
      <c r="BS22" s="38" t="s">
        <v>218</v>
      </c>
      <c r="BT22" s="38" t="s">
        <v>218</v>
      </c>
      <c r="BU22" s="38" t="s">
        <v>218</v>
      </c>
      <c r="BV22" s="38" t="s">
        <v>218</v>
      </c>
    </row>
    <row r="23" spans="1:74" s="7" customFormat="1" ht="12.75" x14ac:dyDescent="0.2">
      <c r="A23" s="72" t="s">
        <v>153</v>
      </c>
      <c r="B23" s="11">
        <v>4989880.1530000018</v>
      </c>
      <c r="C23" s="11">
        <v>4610231.01</v>
      </c>
      <c r="D23" s="11">
        <v>4170151.8899999992</v>
      </c>
      <c r="E23" s="11">
        <v>4297836.9899999993</v>
      </c>
      <c r="F23" s="11">
        <v>5704198.0100000016</v>
      </c>
      <c r="G23" s="11">
        <v>4940689.72</v>
      </c>
      <c r="H23" s="11">
        <v>5841272.450000003</v>
      </c>
      <c r="I23" s="11">
        <v>4778799.7299999967</v>
      </c>
      <c r="J23" s="11">
        <f t="shared" si="1"/>
        <v>5685099.2199999997</v>
      </c>
      <c r="K23" s="11">
        <f t="shared" si="2"/>
        <v>6123700.4000000004</v>
      </c>
      <c r="L23" s="11">
        <f t="shared" si="3"/>
        <v>5047907.82</v>
      </c>
      <c r="M23" s="11">
        <f t="shared" si="0"/>
        <v>5945114.9400000004</v>
      </c>
      <c r="N23" s="188">
        <f t="shared" si="4"/>
        <v>8411088.4199999999</v>
      </c>
      <c r="O23" s="11">
        <v>568475.15999999992</v>
      </c>
      <c r="P23" s="11">
        <v>23703.970000000005</v>
      </c>
      <c r="Q23" s="11">
        <v>632194.29</v>
      </c>
      <c r="R23" s="11">
        <v>539687.01</v>
      </c>
      <c r="S23" s="11">
        <v>447733.36</v>
      </c>
      <c r="T23" s="11">
        <v>1766.37</v>
      </c>
      <c r="U23" s="11">
        <v>576700.10000000009</v>
      </c>
      <c r="V23" s="11">
        <v>621039.16999999993</v>
      </c>
      <c r="W23" s="11">
        <v>649563.96000000008</v>
      </c>
      <c r="X23" s="11">
        <v>165741.74000000005</v>
      </c>
      <c r="Y23" s="11">
        <v>684986.97999999986</v>
      </c>
      <c r="Z23" s="11">
        <v>773507.11</v>
      </c>
      <c r="AA23" s="11">
        <v>723717.27000000014</v>
      </c>
      <c r="AB23" s="11">
        <v>14628.59</v>
      </c>
      <c r="AC23" s="11">
        <v>617626.17999999982</v>
      </c>
      <c r="AD23" s="11">
        <v>612512.24</v>
      </c>
      <c r="AE23" s="11">
        <v>574310.32999999996</v>
      </c>
      <c r="AF23" s="11">
        <v>647509.36</v>
      </c>
      <c r="AG23" s="11">
        <v>91330.229999999981</v>
      </c>
      <c r="AH23" s="11">
        <v>681550.65</v>
      </c>
      <c r="AI23" s="11">
        <v>740999.36999999976</v>
      </c>
      <c r="AJ23" s="11">
        <v>722906.65</v>
      </c>
      <c r="AK23" s="11">
        <v>644735.87999999977</v>
      </c>
      <c r="AL23" s="11">
        <v>51873.65</v>
      </c>
      <c r="AM23" s="11">
        <v>850348.16000000015</v>
      </c>
      <c r="AN23" s="11">
        <v>542604.97</v>
      </c>
      <c r="AO23" s="11">
        <v>4530.46</v>
      </c>
      <c r="AP23" s="11">
        <v>809120.78000000014</v>
      </c>
      <c r="AQ23" s="11">
        <v>523431.29</v>
      </c>
      <c r="AR23" s="11">
        <v>381814.63</v>
      </c>
      <c r="AS23" s="86">
        <v>403992.05999999994</v>
      </c>
      <c r="AT23" s="86">
        <v>466072.81000000006</v>
      </c>
      <c r="AU23" s="86">
        <v>88337.62</v>
      </c>
      <c r="AV23" s="86">
        <v>526051.82000000007</v>
      </c>
      <c r="AW23" s="86">
        <v>371716.67</v>
      </c>
      <c r="AX23" s="86">
        <v>79886.55</v>
      </c>
      <c r="AY23" s="154">
        <v>868712.47</v>
      </c>
      <c r="AZ23" s="154">
        <v>442327.98000000004</v>
      </c>
      <c r="BA23" s="154">
        <v>521986.39</v>
      </c>
      <c r="BB23" s="75">
        <v>0</v>
      </c>
      <c r="BC23" s="75">
        <v>620623</v>
      </c>
      <c r="BD23" s="75">
        <v>735695.28000000014</v>
      </c>
      <c r="BE23" s="75">
        <v>669815.02</v>
      </c>
      <c r="BF23" s="144">
        <v>91672.65</v>
      </c>
      <c r="BG23" s="144">
        <v>826284.03999999992</v>
      </c>
      <c r="BH23" s="144">
        <v>990714.32000000007</v>
      </c>
      <c r="BI23" s="144">
        <v>46552.350000000006</v>
      </c>
      <c r="BJ23" s="144">
        <v>130731.43999999996</v>
      </c>
      <c r="BK23" s="38">
        <v>0</v>
      </c>
      <c r="BL23" s="38">
        <v>31110</v>
      </c>
      <c r="BM23" s="38">
        <v>753770.87</v>
      </c>
      <c r="BN23" s="38">
        <v>891156.77</v>
      </c>
      <c r="BO23" s="38">
        <v>1194864.1199999999</v>
      </c>
      <c r="BP23" s="38">
        <v>4698.3100000000004</v>
      </c>
      <c r="BQ23" s="38">
        <v>1513980.3799999997</v>
      </c>
      <c r="BR23" s="38">
        <v>1529910.74</v>
      </c>
      <c r="BS23" s="38">
        <v>1304890.02</v>
      </c>
      <c r="BT23" s="38">
        <v>124987.45000000001</v>
      </c>
      <c r="BU23" s="38">
        <v>957042.71</v>
      </c>
      <c r="BV23" s="38">
        <v>104677.04999999999</v>
      </c>
    </row>
    <row r="24" spans="1:74" s="7" customFormat="1" ht="12.75" x14ac:dyDescent="0.2">
      <c r="A24" s="72" t="s">
        <v>154</v>
      </c>
      <c r="B24" s="11">
        <v>109271.46000000002</v>
      </c>
      <c r="C24" s="11">
        <v>137653.91000000003</v>
      </c>
      <c r="D24" s="11">
        <v>223354.38999999998</v>
      </c>
      <c r="E24" s="11">
        <v>169088.63999999998</v>
      </c>
      <c r="F24" s="11">
        <v>197651.34999999992</v>
      </c>
      <c r="G24" s="11">
        <v>233301.18500000008</v>
      </c>
      <c r="H24" s="11">
        <v>15140.839999999997</v>
      </c>
      <c r="I24" s="11">
        <v>191564.19000000012</v>
      </c>
      <c r="J24" s="11">
        <f t="shared" si="1"/>
        <v>117514.28000000001</v>
      </c>
      <c r="K24" s="11">
        <f t="shared" si="2"/>
        <v>413442.18999999994</v>
      </c>
      <c r="L24" s="11">
        <f t="shared" si="3"/>
        <v>650184.13</v>
      </c>
      <c r="M24" s="11">
        <f t="shared" si="0"/>
        <v>96848.930000000008</v>
      </c>
      <c r="N24" s="188">
        <f t="shared" si="4"/>
        <v>481786.92000000004</v>
      </c>
      <c r="O24" s="11">
        <v>7731.03</v>
      </c>
      <c r="P24" s="11">
        <v>23462.42</v>
      </c>
      <c r="Q24" s="11">
        <v>4666.6000000000004</v>
      </c>
      <c r="R24" s="11">
        <v>14237.690000000002</v>
      </c>
      <c r="S24" s="11">
        <v>41460.900000000009</v>
      </c>
      <c r="T24" s="11">
        <v>8381.989999999998</v>
      </c>
      <c r="U24" s="11">
        <v>10782.28</v>
      </c>
      <c r="V24" s="11">
        <v>0</v>
      </c>
      <c r="W24" s="11">
        <v>570.16000000000008</v>
      </c>
      <c r="X24" s="11">
        <v>123.02000000000001</v>
      </c>
      <c r="Y24" s="11">
        <v>0</v>
      </c>
      <c r="Z24" s="11">
        <v>6098.19</v>
      </c>
      <c r="AA24" s="11">
        <v>52043.530000000006</v>
      </c>
      <c r="AB24" s="11">
        <v>133665.04000000004</v>
      </c>
      <c r="AC24" s="11">
        <v>1174.1199999999999</v>
      </c>
      <c r="AD24" s="11">
        <v>535.01</v>
      </c>
      <c r="AE24" s="11">
        <v>3597.31</v>
      </c>
      <c r="AF24" s="11">
        <v>322</v>
      </c>
      <c r="AG24" s="11">
        <v>180817.80999999994</v>
      </c>
      <c r="AH24" s="11">
        <v>0</v>
      </c>
      <c r="AI24" s="11">
        <v>156.43</v>
      </c>
      <c r="AJ24" s="11">
        <v>3308.83</v>
      </c>
      <c r="AK24" s="11">
        <v>0</v>
      </c>
      <c r="AL24" s="11">
        <v>37822.110000000015</v>
      </c>
      <c r="AM24" s="11">
        <v>389.02</v>
      </c>
      <c r="AN24" s="11">
        <v>14166.160000000002</v>
      </c>
      <c r="AO24" s="11">
        <v>0</v>
      </c>
      <c r="AP24" s="11">
        <v>11787.84</v>
      </c>
      <c r="AQ24" s="11">
        <v>270.73</v>
      </c>
      <c r="AR24" s="11">
        <v>749.6</v>
      </c>
      <c r="AS24" s="86">
        <v>63728.59</v>
      </c>
      <c r="AT24" s="86">
        <v>104086.70000000001</v>
      </c>
      <c r="AU24" s="86">
        <v>426514.32</v>
      </c>
      <c r="AV24" s="86">
        <v>28491.170000000006</v>
      </c>
      <c r="AW24" s="86">
        <v>0</v>
      </c>
      <c r="AX24" s="86">
        <v>0</v>
      </c>
      <c r="AY24" s="154">
        <v>260.99</v>
      </c>
      <c r="AZ24" s="154">
        <v>14513.509999999998</v>
      </c>
      <c r="BA24" s="75">
        <v>0</v>
      </c>
      <c r="BB24" s="75">
        <v>25789.5</v>
      </c>
      <c r="BC24" s="75">
        <v>2948.72</v>
      </c>
      <c r="BD24" s="75">
        <v>4155.53</v>
      </c>
      <c r="BE24" s="75">
        <v>0</v>
      </c>
      <c r="BF24" s="144">
        <v>4658.01</v>
      </c>
      <c r="BG24" s="144">
        <v>20278.98</v>
      </c>
      <c r="BH24" s="144">
        <v>24074.14</v>
      </c>
      <c r="BI24" s="144">
        <v>169.55</v>
      </c>
      <c r="BJ24" s="144">
        <v>0</v>
      </c>
      <c r="BK24" s="38">
        <v>4977.4399999999996</v>
      </c>
      <c r="BL24" s="38">
        <v>216.93</v>
      </c>
      <c r="BM24" s="38">
        <v>65139.409999999996</v>
      </c>
      <c r="BN24" s="38">
        <v>14352.55</v>
      </c>
      <c r="BO24" s="38">
        <v>60877.490000000005</v>
      </c>
      <c r="BP24" s="38">
        <v>319853.83</v>
      </c>
      <c r="BQ24" s="38">
        <v>13485.059999999998</v>
      </c>
      <c r="BR24" s="38">
        <v>177.23999999999998</v>
      </c>
      <c r="BS24" s="38">
        <v>20.21</v>
      </c>
      <c r="BT24" s="38" t="s">
        <v>218</v>
      </c>
      <c r="BU24" s="38">
        <v>2114.36</v>
      </c>
      <c r="BV24" s="38">
        <v>572.4</v>
      </c>
    </row>
    <row r="25" spans="1:74" s="7" customFormat="1" ht="12.75" x14ac:dyDescent="0.2">
      <c r="A25" s="72" t="s">
        <v>155</v>
      </c>
      <c r="B25" s="11">
        <v>190265.11000000013</v>
      </c>
      <c r="C25" s="11">
        <v>272129.81999999989</v>
      </c>
      <c r="D25" s="11">
        <v>120592.04</v>
      </c>
      <c r="E25" s="11">
        <v>190628</v>
      </c>
      <c r="F25" s="11">
        <v>138865.91999999998</v>
      </c>
      <c r="G25" s="11">
        <v>179286.96</v>
      </c>
      <c r="H25" s="11">
        <v>271859.9900000004</v>
      </c>
      <c r="I25" s="11">
        <v>260012.75999999975</v>
      </c>
      <c r="J25" s="11">
        <f t="shared" si="1"/>
        <v>230293.88000000003</v>
      </c>
      <c r="K25" s="11">
        <f t="shared" si="2"/>
        <v>345630.47000000003</v>
      </c>
      <c r="L25" s="11">
        <f t="shared" si="3"/>
        <v>380888.15</v>
      </c>
      <c r="M25" s="11">
        <f t="shared" si="0"/>
        <v>474282</v>
      </c>
      <c r="N25" s="188">
        <f t="shared" si="4"/>
        <v>171533.69999999998</v>
      </c>
      <c r="O25" s="11">
        <v>8548.6</v>
      </c>
      <c r="P25" s="11">
        <v>25761.199999999993</v>
      </c>
      <c r="Q25" s="11">
        <v>36653.670000000006</v>
      </c>
      <c r="R25" s="11">
        <v>4760.74</v>
      </c>
      <c r="S25" s="11">
        <v>34607.67</v>
      </c>
      <c r="T25" s="11">
        <v>26716.770000000004</v>
      </c>
      <c r="U25" s="11">
        <v>2262.6</v>
      </c>
      <c r="V25" s="11">
        <v>3473.08</v>
      </c>
      <c r="W25" s="11">
        <v>13671.119999999999</v>
      </c>
      <c r="X25" s="11">
        <v>66661.39</v>
      </c>
      <c r="Y25" s="11">
        <v>6373.76</v>
      </c>
      <c r="Z25" s="11">
        <v>803.28</v>
      </c>
      <c r="AA25" s="11">
        <v>26400.1</v>
      </c>
      <c r="AB25" s="11">
        <v>18584.919999999995</v>
      </c>
      <c r="AC25" s="11">
        <v>20868.439999999999</v>
      </c>
      <c r="AD25" s="11">
        <v>76918.659999999989</v>
      </c>
      <c r="AE25" s="11">
        <v>17192.739999999998</v>
      </c>
      <c r="AF25" s="11">
        <v>11376.880000000003</v>
      </c>
      <c r="AG25" s="11">
        <v>45809.969999999994</v>
      </c>
      <c r="AH25" s="11">
        <v>28121.360000000004</v>
      </c>
      <c r="AI25" s="11">
        <v>19482.009999999995</v>
      </c>
      <c r="AJ25" s="11">
        <v>47410.500000000022</v>
      </c>
      <c r="AK25" s="11">
        <v>3135.2500000000005</v>
      </c>
      <c r="AL25" s="11">
        <v>30329.639999999996</v>
      </c>
      <c r="AM25" s="11">
        <v>5696.23</v>
      </c>
      <c r="AN25" s="11">
        <v>54199.150000000009</v>
      </c>
      <c r="AO25" s="11">
        <v>940.31</v>
      </c>
      <c r="AP25" s="11">
        <v>8743.6699999999964</v>
      </c>
      <c r="AQ25" s="11">
        <v>144363.55000000005</v>
      </c>
      <c r="AR25" s="11">
        <v>14587.489999999996</v>
      </c>
      <c r="AS25" s="86">
        <v>29082.46</v>
      </c>
      <c r="AT25" s="86">
        <v>6653.2</v>
      </c>
      <c r="AU25" s="86">
        <v>18307.059999999998</v>
      </c>
      <c r="AV25" s="86">
        <v>68865.929999999993</v>
      </c>
      <c r="AW25" s="86">
        <v>606.96</v>
      </c>
      <c r="AX25" s="86">
        <v>28842.140000000003</v>
      </c>
      <c r="AY25" s="154">
        <v>11122.46</v>
      </c>
      <c r="AZ25" s="154">
        <v>51167.839999999989</v>
      </c>
      <c r="BA25" s="154">
        <v>20787.760000000002</v>
      </c>
      <c r="BB25" s="75">
        <v>60556.719999999994</v>
      </c>
      <c r="BC25" s="75">
        <v>14584.31</v>
      </c>
      <c r="BD25" s="75">
        <v>34885.759999999987</v>
      </c>
      <c r="BE25" s="75">
        <v>787.00000000000011</v>
      </c>
      <c r="BF25" s="144">
        <v>59308.540000000008</v>
      </c>
      <c r="BG25" s="144">
        <v>75245.460000000006</v>
      </c>
      <c r="BH25" s="144">
        <v>91061.31</v>
      </c>
      <c r="BI25" s="144">
        <v>32855.82</v>
      </c>
      <c r="BJ25" s="144">
        <v>21919.019999999997</v>
      </c>
      <c r="BK25" s="38">
        <v>2613.3100000000004</v>
      </c>
      <c r="BL25" s="38">
        <v>168920.38999999998</v>
      </c>
      <c r="BM25" s="38">
        <v>0</v>
      </c>
      <c r="BN25" s="38" t="s">
        <v>218</v>
      </c>
      <c r="BO25" s="38" t="s">
        <v>218</v>
      </c>
      <c r="BP25" s="38" t="s">
        <v>218</v>
      </c>
      <c r="BQ25" s="38" t="s">
        <v>218</v>
      </c>
      <c r="BR25" s="38" t="s">
        <v>218</v>
      </c>
      <c r="BS25" s="38" t="s">
        <v>218</v>
      </c>
      <c r="BT25" s="38" t="s">
        <v>218</v>
      </c>
      <c r="BU25" s="38" t="s">
        <v>218</v>
      </c>
      <c r="BV25" s="38" t="s">
        <v>218</v>
      </c>
    </row>
    <row r="26" spans="1:74" s="7" customFormat="1" ht="13.15" customHeight="1" x14ac:dyDescent="0.2">
      <c r="A26" s="72" t="s">
        <v>156</v>
      </c>
      <c r="B26" s="11">
        <v>166830.68999999992</v>
      </c>
      <c r="C26" s="11">
        <v>211584.16000000038</v>
      </c>
      <c r="D26" s="11">
        <v>136365.56999999995</v>
      </c>
      <c r="E26" s="11">
        <v>170552.11000000007</v>
      </c>
      <c r="F26" s="11">
        <v>56454.939999999995</v>
      </c>
      <c r="G26" s="11">
        <v>93448.899999999965</v>
      </c>
      <c r="H26" s="11">
        <v>174005.55000000005</v>
      </c>
      <c r="I26" s="11">
        <v>357373.05000000028</v>
      </c>
      <c r="J26" s="11">
        <f t="shared" si="1"/>
        <v>121620.6</v>
      </c>
      <c r="K26" s="11">
        <f t="shared" si="2"/>
        <v>287923.17</v>
      </c>
      <c r="L26" s="11">
        <f t="shared" si="3"/>
        <v>131318.99</v>
      </c>
      <c r="M26" s="11">
        <f t="shared" si="0"/>
        <v>93856.890000000014</v>
      </c>
      <c r="N26" s="188">
        <f t="shared" si="4"/>
        <v>779.98</v>
      </c>
      <c r="O26" s="11">
        <v>11454.369999999997</v>
      </c>
      <c r="P26" s="11">
        <v>7305.6699999999992</v>
      </c>
      <c r="Q26" s="11">
        <v>29177.58</v>
      </c>
      <c r="R26" s="11">
        <v>1594.05</v>
      </c>
      <c r="S26" s="11">
        <v>9462.5700000000015</v>
      </c>
      <c r="T26" s="11">
        <v>3224.04</v>
      </c>
      <c r="U26" s="11">
        <v>3459.51</v>
      </c>
      <c r="V26" s="11">
        <v>6847.19</v>
      </c>
      <c r="W26" s="11">
        <v>13004.130000000001</v>
      </c>
      <c r="X26" s="11">
        <v>7400.4400000000014</v>
      </c>
      <c r="Y26" s="11">
        <v>14711.359999999997</v>
      </c>
      <c r="Z26" s="11">
        <v>13979.689999999999</v>
      </c>
      <c r="AA26" s="11">
        <v>17302.02</v>
      </c>
      <c r="AB26" s="11">
        <v>68808.41</v>
      </c>
      <c r="AC26" s="11">
        <v>4126.32</v>
      </c>
      <c r="AD26" s="11">
        <v>30404.839999999989</v>
      </c>
      <c r="AE26" s="11">
        <v>8787.3000000000011</v>
      </c>
      <c r="AF26" s="11">
        <v>8188.1800000000012</v>
      </c>
      <c r="AG26" s="11">
        <v>20283.529999999995</v>
      </c>
      <c r="AH26" s="11">
        <v>24122.920000000006</v>
      </c>
      <c r="AI26" s="11">
        <v>37483.709999999992</v>
      </c>
      <c r="AJ26" s="11">
        <v>10491.400000000001</v>
      </c>
      <c r="AK26" s="11">
        <v>32338.41</v>
      </c>
      <c r="AL26" s="11">
        <v>25586.129999999997</v>
      </c>
      <c r="AM26" s="11">
        <v>563.22</v>
      </c>
      <c r="AN26" s="11">
        <v>5772.8600000000006</v>
      </c>
      <c r="AO26" s="11">
        <v>6681.52</v>
      </c>
      <c r="AP26" s="11">
        <v>2139.61</v>
      </c>
      <c r="AQ26" s="11">
        <v>26893.890000000007</v>
      </c>
      <c r="AR26" s="11">
        <v>13383.620000000003</v>
      </c>
      <c r="AS26" s="86">
        <v>2284.09</v>
      </c>
      <c r="AT26" s="86">
        <v>38861.05999999999</v>
      </c>
      <c r="AU26" s="86">
        <v>9149.1999999999989</v>
      </c>
      <c r="AV26" s="86">
        <v>15685.44</v>
      </c>
      <c r="AW26" s="86">
        <v>0</v>
      </c>
      <c r="AX26" s="86">
        <v>9904.4800000000014</v>
      </c>
      <c r="AY26" s="154">
        <v>7226.4600000000009</v>
      </c>
      <c r="AZ26" s="154">
        <v>7135.8300000000008</v>
      </c>
      <c r="BA26" s="75">
        <v>0</v>
      </c>
      <c r="BB26" s="75">
        <v>11337.590000000004</v>
      </c>
      <c r="BC26" s="75">
        <v>419.95000000000005</v>
      </c>
      <c r="BD26" s="75">
        <v>8293.840000000002</v>
      </c>
      <c r="BE26" s="75">
        <v>10.98</v>
      </c>
      <c r="BF26" s="144">
        <v>4299.66</v>
      </c>
      <c r="BG26" s="144">
        <v>15389.91</v>
      </c>
      <c r="BH26" s="144">
        <v>30453.089999999997</v>
      </c>
      <c r="BI26" s="144">
        <v>4262.5700000000006</v>
      </c>
      <c r="BJ26" s="144">
        <v>5027.01</v>
      </c>
      <c r="BK26" s="38">
        <v>779.98</v>
      </c>
      <c r="BL26" s="38">
        <v>0</v>
      </c>
      <c r="BM26" s="38">
        <v>0</v>
      </c>
      <c r="BN26" s="38" t="s">
        <v>218</v>
      </c>
      <c r="BO26" s="38" t="s">
        <v>218</v>
      </c>
      <c r="BP26" s="38" t="s">
        <v>218</v>
      </c>
      <c r="BQ26" s="38" t="s">
        <v>218</v>
      </c>
      <c r="BR26" s="38" t="s">
        <v>218</v>
      </c>
      <c r="BS26" s="38" t="s">
        <v>218</v>
      </c>
      <c r="BT26" s="38" t="s">
        <v>218</v>
      </c>
      <c r="BU26" s="38" t="s">
        <v>218</v>
      </c>
      <c r="BV26" s="38" t="s">
        <v>218</v>
      </c>
    </row>
    <row r="27" spans="1:74" s="7" customFormat="1" ht="12.75" x14ac:dyDescent="0.2">
      <c r="A27" s="150" t="s">
        <v>157</v>
      </c>
      <c r="B27" s="11">
        <v>1363909.7000000023</v>
      </c>
      <c r="C27" s="11">
        <v>874802.00000000058</v>
      </c>
      <c r="D27" s="11">
        <v>951593.43000000052</v>
      </c>
      <c r="E27" s="11">
        <v>982393.69000000029</v>
      </c>
      <c r="F27" s="11">
        <v>954254.70000000054</v>
      </c>
      <c r="G27" s="11">
        <v>1096616.7900000007</v>
      </c>
      <c r="H27" s="11">
        <v>1971295.6800000006</v>
      </c>
      <c r="I27" s="11">
        <v>1840340.3499999992</v>
      </c>
      <c r="J27" s="11">
        <f t="shared" si="1"/>
        <v>1999700.3699999999</v>
      </c>
      <c r="K27" s="11">
        <f t="shared" si="2"/>
        <v>2327839.3000000003</v>
      </c>
      <c r="L27" s="11">
        <f t="shared" si="3"/>
        <v>2666023.2699999996</v>
      </c>
      <c r="M27" s="11">
        <f t="shared" si="0"/>
        <v>2297606.84</v>
      </c>
      <c r="N27" s="188">
        <f t="shared" si="4"/>
        <v>3105891.1599999997</v>
      </c>
      <c r="O27" s="11">
        <v>249177.18999999997</v>
      </c>
      <c r="P27" s="11">
        <v>198088.19</v>
      </c>
      <c r="Q27" s="11">
        <v>284001.64</v>
      </c>
      <c r="R27" s="11">
        <v>92011.25999999998</v>
      </c>
      <c r="S27" s="11">
        <v>186189.76000000007</v>
      </c>
      <c r="T27" s="11">
        <v>141754.27999999997</v>
      </c>
      <c r="U27" s="11">
        <v>79880.66</v>
      </c>
      <c r="V27" s="11">
        <v>353095.72</v>
      </c>
      <c r="W27" s="11">
        <v>131141.68</v>
      </c>
      <c r="X27" s="11">
        <v>59242.920000000013</v>
      </c>
      <c r="Y27" s="11">
        <v>67593.23</v>
      </c>
      <c r="Z27" s="11">
        <v>157523.84</v>
      </c>
      <c r="AA27" s="11">
        <v>438913.48999999993</v>
      </c>
      <c r="AB27" s="11">
        <v>189756.55000000002</v>
      </c>
      <c r="AC27" s="11">
        <v>190392.14</v>
      </c>
      <c r="AD27" s="11">
        <v>454715.57000000007</v>
      </c>
      <c r="AE27" s="11">
        <v>102676.87</v>
      </c>
      <c r="AF27" s="11">
        <v>21353.74</v>
      </c>
      <c r="AG27" s="11">
        <v>181319.73</v>
      </c>
      <c r="AH27" s="11">
        <v>167105.71</v>
      </c>
      <c r="AI27" s="11">
        <v>179195.76999999996</v>
      </c>
      <c r="AJ27" s="11">
        <v>83311.850000000006</v>
      </c>
      <c r="AK27" s="11">
        <v>105084.95000000001</v>
      </c>
      <c r="AL27" s="11">
        <v>214012.92999999996</v>
      </c>
      <c r="AM27" s="11">
        <v>138166.41999999998</v>
      </c>
      <c r="AN27" s="11">
        <v>162954.81999999998</v>
      </c>
      <c r="AO27" s="11">
        <v>125059.45999999998</v>
      </c>
      <c r="AP27" s="11">
        <v>307114.18</v>
      </c>
      <c r="AQ27" s="11">
        <v>253246.24</v>
      </c>
      <c r="AR27" s="11">
        <v>164115.23000000004</v>
      </c>
      <c r="AS27" s="86">
        <v>329635.05000000005</v>
      </c>
      <c r="AT27" s="86">
        <v>480602.85000000003</v>
      </c>
      <c r="AU27" s="86">
        <v>294189.17999999993</v>
      </c>
      <c r="AV27" s="86">
        <v>231684.70999999996</v>
      </c>
      <c r="AW27" s="86">
        <v>418.16999999999996</v>
      </c>
      <c r="AX27" s="86">
        <v>178836.96</v>
      </c>
      <c r="AY27" s="154">
        <v>85174.110000000015</v>
      </c>
      <c r="AZ27" s="154">
        <v>102132.19999999998</v>
      </c>
      <c r="BA27" s="154">
        <v>13871.26</v>
      </c>
      <c r="BB27" s="75">
        <v>305864.68000000005</v>
      </c>
      <c r="BC27" s="75">
        <v>272926.62999999995</v>
      </c>
      <c r="BD27" s="75">
        <v>193368.66000000009</v>
      </c>
      <c r="BE27" s="75">
        <v>18105.579999999998</v>
      </c>
      <c r="BF27" s="144">
        <v>323327.63000000006</v>
      </c>
      <c r="BG27" s="144">
        <v>399142.94</v>
      </c>
      <c r="BH27" s="144">
        <v>192165.47</v>
      </c>
      <c r="BI27" s="144">
        <v>318262.42</v>
      </c>
      <c r="BJ27" s="144">
        <v>73265.260000000009</v>
      </c>
      <c r="BK27" s="38">
        <v>6803.0599999999995</v>
      </c>
      <c r="BL27" s="38">
        <v>71178.27</v>
      </c>
      <c r="BM27" s="38">
        <v>127931.2</v>
      </c>
      <c r="BN27" s="38">
        <v>42259.08</v>
      </c>
      <c r="BO27" s="38">
        <v>17065.63</v>
      </c>
      <c r="BP27" s="38">
        <v>13423.529999999999</v>
      </c>
      <c r="BQ27" s="38">
        <v>842687.22000000009</v>
      </c>
      <c r="BR27" s="38">
        <v>446622.78999999986</v>
      </c>
      <c r="BS27" s="38">
        <v>142072.76999999999</v>
      </c>
      <c r="BT27" s="38">
        <v>290751.94</v>
      </c>
      <c r="BU27" s="38">
        <v>542590.81000000006</v>
      </c>
      <c r="BV27" s="38">
        <v>562504.85999999987</v>
      </c>
    </row>
    <row r="28" spans="1:74" s="7" customFormat="1" ht="12.75" x14ac:dyDescent="0.2">
      <c r="A28" s="150" t="s">
        <v>158</v>
      </c>
      <c r="B28" s="11">
        <v>107304.18</v>
      </c>
      <c r="C28" s="11">
        <v>52502.64</v>
      </c>
      <c r="D28" s="11">
        <v>90254.729999999967</v>
      </c>
      <c r="E28" s="11">
        <v>41305.19</v>
      </c>
      <c r="F28" s="11">
        <v>52532.429999999978</v>
      </c>
      <c r="G28" s="11">
        <v>209792.71999999991</v>
      </c>
      <c r="H28" s="11">
        <v>212333.71000000002</v>
      </c>
      <c r="I28" s="11">
        <v>368781.81000000011</v>
      </c>
      <c r="J28" s="11">
        <f t="shared" si="1"/>
        <v>397679.85000000003</v>
      </c>
      <c r="K28" s="11">
        <f t="shared" si="2"/>
        <v>346250.69000000006</v>
      </c>
      <c r="L28" s="11">
        <f t="shared" si="3"/>
        <v>79998.7</v>
      </c>
      <c r="M28" s="11">
        <f t="shared" si="0"/>
        <v>41966.780000000006</v>
      </c>
      <c r="N28" s="188">
        <f t="shared" si="4"/>
        <v>1729.95</v>
      </c>
      <c r="O28" s="11">
        <v>49648.399999999994</v>
      </c>
      <c r="P28" s="11">
        <v>5296.18</v>
      </c>
      <c r="Q28" s="11">
        <v>46072.700000000004</v>
      </c>
      <c r="R28" s="11">
        <v>810.89</v>
      </c>
      <c r="S28" s="11">
        <v>274.72000000000003</v>
      </c>
      <c r="T28" s="11">
        <v>75643.48</v>
      </c>
      <c r="U28" s="11">
        <v>9630.5400000000009</v>
      </c>
      <c r="V28" s="11">
        <v>8805.6500000000015</v>
      </c>
      <c r="W28" s="11">
        <v>1155.46</v>
      </c>
      <c r="X28" s="11">
        <v>75267.87000000001</v>
      </c>
      <c r="Y28" s="11">
        <v>117701.91</v>
      </c>
      <c r="Z28" s="11">
        <v>7372.05</v>
      </c>
      <c r="AA28" s="11">
        <v>330.92</v>
      </c>
      <c r="AB28" s="11">
        <v>15886.01</v>
      </c>
      <c r="AC28" s="11">
        <v>115971.51</v>
      </c>
      <c r="AD28" s="11">
        <v>0</v>
      </c>
      <c r="AE28" s="11">
        <v>283.39</v>
      </c>
      <c r="AF28" s="11">
        <v>0</v>
      </c>
      <c r="AG28" s="11">
        <v>87267.03</v>
      </c>
      <c r="AH28" s="11">
        <v>117387.24</v>
      </c>
      <c r="AI28" s="11">
        <v>6030.42</v>
      </c>
      <c r="AJ28" s="11">
        <v>49.21</v>
      </c>
      <c r="AK28" s="11">
        <v>2680.95</v>
      </c>
      <c r="AL28" s="11">
        <v>364.01</v>
      </c>
      <c r="AM28" s="11">
        <v>0</v>
      </c>
      <c r="AN28" s="11">
        <v>0</v>
      </c>
      <c r="AO28" s="11">
        <v>0</v>
      </c>
      <c r="AP28" s="11">
        <v>28166.89</v>
      </c>
      <c r="AQ28" s="11">
        <v>667.11</v>
      </c>
      <c r="AR28" s="11">
        <v>2517.6099999999997</v>
      </c>
      <c r="AS28" s="86">
        <v>0</v>
      </c>
      <c r="AT28" s="86">
        <v>11747.569999999998</v>
      </c>
      <c r="AU28" s="86">
        <v>10515.88</v>
      </c>
      <c r="AV28" s="86">
        <v>16341.630000000001</v>
      </c>
      <c r="AW28" s="86">
        <v>4821.28</v>
      </c>
      <c r="AX28" s="86">
        <v>5220.7299999999996</v>
      </c>
      <c r="AY28" s="154">
        <v>4578.84</v>
      </c>
      <c r="AZ28" s="154">
        <v>612.67999999999995</v>
      </c>
      <c r="BA28" s="154">
        <v>6858.2</v>
      </c>
      <c r="BB28" s="75">
        <v>6775.5499999999993</v>
      </c>
      <c r="BC28" s="75">
        <v>0</v>
      </c>
      <c r="BD28" s="75">
        <v>608.81999999999994</v>
      </c>
      <c r="BE28" s="75">
        <v>1144.29</v>
      </c>
      <c r="BF28" s="144">
        <v>0</v>
      </c>
      <c r="BG28" s="144">
        <v>2457.75</v>
      </c>
      <c r="BH28" s="144">
        <v>17101.14</v>
      </c>
      <c r="BI28" s="144">
        <v>480.19</v>
      </c>
      <c r="BJ28" s="144">
        <v>1349.32</v>
      </c>
      <c r="BK28" s="38">
        <v>1729.95</v>
      </c>
      <c r="BL28" s="38">
        <v>0</v>
      </c>
      <c r="BM28" s="38">
        <v>0</v>
      </c>
      <c r="BN28" s="38" t="s">
        <v>218</v>
      </c>
      <c r="BO28" s="38" t="s">
        <v>218</v>
      </c>
      <c r="BP28" s="38" t="s">
        <v>218</v>
      </c>
      <c r="BQ28" s="38" t="s">
        <v>218</v>
      </c>
      <c r="BR28" s="38" t="s">
        <v>218</v>
      </c>
      <c r="BS28" s="38" t="s">
        <v>218</v>
      </c>
      <c r="BT28" s="38" t="s">
        <v>218</v>
      </c>
      <c r="BU28" s="38" t="s">
        <v>218</v>
      </c>
      <c r="BV28" s="38" t="s">
        <v>218</v>
      </c>
    </row>
    <row r="29" spans="1:74" s="7" customFormat="1" ht="12.75" x14ac:dyDescent="0.2">
      <c r="A29" s="150" t="s">
        <v>159</v>
      </c>
      <c r="B29" s="11">
        <v>207330.31000000003</v>
      </c>
      <c r="C29" s="11">
        <v>194467.40000000005</v>
      </c>
      <c r="D29" s="11">
        <v>136840.48000000001</v>
      </c>
      <c r="E29" s="11">
        <v>169800.25999999983</v>
      </c>
      <c r="F29" s="11">
        <v>235996.18000000011</v>
      </c>
      <c r="G29" s="11">
        <v>197999.00000000015</v>
      </c>
      <c r="H29" s="11">
        <v>244679.91000000018</v>
      </c>
      <c r="I29" s="11">
        <v>320567.76999999979</v>
      </c>
      <c r="J29" s="11">
        <f t="shared" si="1"/>
        <v>295937.24999999994</v>
      </c>
      <c r="K29" s="11">
        <f t="shared" si="2"/>
        <v>467053.52999999997</v>
      </c>
      <c r="L29" s="11">
        <f t="shared" si="3"/>
        <v>484991.65000000008</v>
      </c>
      <c r="M29" s="11">
        <f t="shared" si="0"/>
        <v>397162.08</v>
      </c>
      <c r="N29" s="188">
        <f t="shared" si="4"/>
        <v>38891.339999999997</v>
      </c>
      <c r="O29" s="11">
        <v>16832.54</v>
      </c>
      <c r="P29" s="11">
        <v>7853.0399999999991</v>
      </c>
      <c r="Q29" s="11">
        <v>26864.739999999998</v>
      </c>
      <c r="R29" s="11">
        <v>16172.550000000001</v>
      </c>
      <c r="S29" s="11">
        <v>10164.619999999997</v>
      </c>
      <c r="T29" s="11">
        <v>56622.68</v>
      </c>
      <c r="U29" s="11">
        <v>11572.869999999997</v>
      </c>
      <c r="V29" s="11">
        <v>13582.730000000001</v>
      </c>
      <c r="W29" s="11">
        <v>38382.499999999971</v>
      </c>
      <c r="X29" s="11">
        <v>44518.740000000005</v>
      </c>
      <c r="Y29" s="11">
        <v>36556.319999999992</v>
      </c>
      <c r="Z29" s="11">
        <v>16813.920000000002</v>
      </c>
      <c r="AA29" s="11">
        <v>20747.509999999998</v>
      </c>
      <c r="AB29" s="11">
        <v>12998.93</v>
      </c>
      <c r="AC29" s="11">
        <v>69103.439999999973</v>
      </c>
      <c r="AD29" s="11">
        <v>57399.960000000014</v>
      </c>
      <c r="AE29" s="11">
        <v>19513.690000000002</v>
      </c>
      <c r="AF29" s="11">
        <v>11379.249999999996</v>
      </c>
      <c r="AG29" s="11">
        <v>77838.380000000063</v>
      </c>
      <c r="AH29" s="11">
        <v>25383.599999999999</v>
      </c>
      <c r="AI29" s="11">
        <v>78714.58</v>
      </c>
      <c r="AJ29" s="11">
        <v>62344.579999999944</v>
      </c>
      <c r="AK29" s="11">
        <v>19930.510000000002</v>
      </c>
      <c r="AL29" s="11">
        <v>11699.099999999999</v>
      </c>
      <c r="AM29" s="11">
        <v>30127.420000000006</v>
      </c>
      <c r="AN29" s="11">
        <v>6586.1100000000006</v>
      </c>
      <c r="AO29" s="11">
        <v>3031.84</v>
      </c>
      <c r="AP29" s="11">
        <v>43097.380000000012</v>
      </c>
      <c r="AQ29" s="11">
        <v>16575.629999999997</v>
      </c>
      <c r="AR29" s="11">
        <v>18019.850000000017</v>
      </c>
      <c r="AS29" s="86">
        <v>3785.27</v>
      </c>
      <c r="AT29" s="86">
        <v>152112.99999999997</v>
      </c>
      <c r="AU29" s="86">
        <v>113183.31000000004</v>
      </c>
      <c r="AV29" s="86">
        <v>15853.579999999998</v>
      </c>
      <c r="AW29" s="86">
        <v>24023.079999999998</v>
      </c>
      <c r="AX29" s="86">
        <v>58595.179999999986</v>
      </c>
      <c r="AY29" s="154">
        <v>18072.370000000003</v>
      </c>
      <c r="AZ29" s="154">
        <v>33907.089999999997</v>
      </c>
      <c r="BA29" s="154">
        <v>17708.580000000002</v>
      </c>
      <c r="BB29" s="75">
        <v>42458.979999999989</v>
      </c>
      <c r="BC29" s="75">
        <v>52873.279999999992</v>
      </c>
      <c r="BD29" s="75">
        <v>59680.010000000009</v>
      </c>
      <c r="BE29" s="75">
        <v>3247.4199999999996</v>
      </c>
      <c r="BF29" s="144">
        <v>26217.189999999995</v>
      </c>
      <c r="BG29" s="144">
        <v>105281.41000000002</v>
      </c>
      <c r="BH29" s="144">
        <v>22523.749999999996</v>
      </c>
      <c r="BI29" s="144">
        <v>7497.4799999999987</v>
      </c>
      <c r="BJ29" s="144">
        <v>7694.52</v>
      </c>
      <c r="BK29" s="38">
        <v>28671.41</v>
      </c>
      <c r="BL29" s="38">
        <v>10219.93</v>
      </c>
      <c r="BM29" s="38">
        <v>0</v>
      </c>
      <c r="BN29" s="38" t="s">
        <v>218</v>
      </c>
      <c r="BO29" s="38" t="s">
        <v>218</v>
      </c>
      <c r="BP29" s="38" t="s">
        <v>218</v>
      </c>
      <c r="BQ29" s="38" t="s">
        <v>218</v>
      </c>
      <c r="BR29" s="38" t="s">
        <v>218</v>
      </c>
      <c r="BS29" s="38" t="s">
        <v>218</v>
      </c>
      <c r="BT29" s="38" t="s">
        <v>218</v>
      </c>
      <c r="BU29" s="38" t="s">
        <v>218</v>
      </c>
      <c r="BV29" s="38" t="s">
        <v>218</v>
      </c>
    </row>
    <row r="30" spans="1:74" s="7" customFormat="1" ht="12.75" x14ac:dyDescent="0.2">
      <c r="A30" s="150" t="s">
        <v>160</v>
      </c>
      <c r="B30" s="11">
        <v>74018.73000000004</v>
      </c>
      <c r="C30" s="11">
        <v>35842.570000000014</v>
      </c>
      <c r="D30" s="11">
        <v>61445.800000000017</v>
      </c>
      <c r="E30" s="11">
        <v>60643.759999999995</v>
      </c>
      <c r="F30" s="11">
        <v>53497.560000000005</v>
      </c>
      <c r="G30" s="11">
        <v>125200.59999999992</v>
      </c>
      <c r="H30" s="11">
        <v>62865.729999999989</v>
      </c>
      <c r="I30" s="11">
        <v>100451.09000000001</v>
      </c>
      <c r="J30" s="11">
        <f t="shared" si="1"/>
        <v>84811.57</v>
      </c>
      <c r="K30" s="11">
        <f t="shared" si="2"/>
        <v>170763.6</v>
      </c>
      <c r="L30" s="11">
        <f t="shared" si="3"/>
        <v>148131.21</v>
      </c>
      <c r="M30" s="11">
        <f t="shared" si="0"/>
        <v>52839.17</v>
      </c>
      <c r="N30" s="188">
        <f t="shared" si="4"/>
        <v>98335</v>
      </c>
      <c r="O30" s="11">
        <v>9025.18</v>
      </c>
      <c r="P30" s="11">
        <v>862.5</v>
      </c>
      <c r="Q30" s="11">
        <v>5778.2900000000009</v>
      </c>
      <c r="R30" s="11">
        <v>1940.9099999999999</v>
      </c>
      <c r="S30" s="11">
        <v>7566.18</v>
      </c>
      <c r="T30" s="11">
        <v>26175.760000000002</v>
      </c>
      <c r="U30" s="11">
        <v>12362.58</v>
      </c>
      <c r="V30" s="11">
        <v>1332.48</v>
      </c>
      <c r="W30" s="11">
        <v>5652.7999999999993</v>
      </c>
      <c r="X30" s="11">
        <v>9001.6099999999951</v>
      </c>
      <c r="Y30" s="11">
        <v>3042.6800000000003</v>
      </c>
      <c r="Z30" s="11">
        <v>2070.6</v>
      </c>
      <c r="AA30" s="11">
        <v>3548.52</v>
      </c>
      <c r="AB30" s="11">
        <v>1006.3499999999999</v>
      </c>
      <c r="AC30" s="11">
        <v>30250.609999999997</v>
      </c>
      <c r="AD30" s="11">
        <v>18982.169999999998</v>
      </c>
      <c r="AE30" s="11">
        <v>5041.2199999999993</v>
      </c>
      <c r="AF30" s="11">
        <v>17860.439999999999</v>
      </c>
      <c r="AG30" s="11">
        <v>43490.330000000009</v>
      </c>
      <c r="AH30" s="11">
        <v>15928.980000000001</v>
      </c>
      <c r="AI30" s="11">
        <v>10987.999999999998</v>
      </c>
      <c r="AJ30" s="11">
        <v>13582.770000000002</v>
      </c>
      <c r="AK30" s="11">
        <v>6572.2799999999988</v>
      </c>
      <c r="AL30" s="11">
        <v>3511.9300000000003</v>
      </c>
      <c r="AM30" s="11">
        <v>2807.0299999999997</v>
      </c>
      <c r="AN30" s="11">
        <v>28820.490000000005</v>
      </c>
      <c r="AO30" s="11">
        <v>0</v>
      </c>
      <c r="AP30" s="11">
        <v>5995.0899999999992</v>
      </c>
      <c r="AQ30" s="11">
        <v>2606.92</v>
      </c>
      <c r="AR30" s="11">
        <v>24620.82</v>
      </c>
      <c r="AS30" s="86">
        <v>1108.3299999999997</v>
      </c>
      <c r="AT30" s="86">
        <v>12627.029999999999</v>
      </c>
      <c r="AU30" s="86">
        <v>6409.3300000000008</v>
      </c>
      <c r="AV30" s="86">
        <v>56295.49</v>
      </c>
      <c r="AW30" s="86">
        <v>3865.1899999999996</v>
      </c>
      <c r="AX30" s="86">
        <v>2975.4900000000002</v>
      </c>
      <c r="AY30" s="154">
        <v>11186.81</v>
      </c>
      <c r="AZ30" s="154">
        <v>5015.4299999999985</v>
      </c>
      <c r="BA30" s="154">
        <v>6365.6999999999989</v>
      </c>
      <c r="BB30" s="75">
        <v>8502.3200000000015</v>
      </c>
      <c r="BC30" s="75">
        <v>2559.79</v>
      </c>
      <c r="BD30" s="75">
        <v>6207.1699999999992</v>
      </c>
      <c r="BE30" s="75">
        <v>592.06000000000006</v>
      </c>
      <c r="BF30" s="144">
        <v>1498.94</v>
      </c>
      <c r="BG30" s="144">
        <v>1869.8600000000001</v>
      </c>
      <c r="BH30" s="144">
        <v>4781.58</v>
      </c>
      <c r="BI30" s="144">
        <v>2439.83</v>
      </c>
      <c r="BJ30" s="144">
        <v>1819.68</v>
      </c>
      <c r="BK30" s="38">
        <v>3255.9399999999996</v>
      </c>
      <c r="BL30" s="38">
        <v>2790.08</v>
      </c>
      <c r="BM30" s="38">
        <v>9627.1600000000017</v>
      </c>
      <c r="BN30" s="38">
        <v>3887.1000000000004</v>
      </c>
      <c r="BO30" s="38" t="s">
        <v>218</v>
      </c>
      <c r="BP30" s="38" t="s">
        <v>218</v>
      </c>
      <c r="BQ30" s="38">
        <v>19415.679999999997</v>
      </c>
      <c r="BR30" s="38">
        <v>3924.8799999999997</v>
      </c>
      <c r="BS30" s="38">
        <v>1969.6799999999998</v>
      </c>
      <c r="BT30" s="38">
        <v>2602.35</v>
      </c>
      <c r="BU30" s="38">
        <v>5700.24</v>
      </c>
      <c r="BV30" s="38">
        <v>45161.890000000007</v>
      </c>
    </row>
    <row r="31" spans="1:74" s="7" customFormat="1" ht="25.5" x14ac:dyDescent="0.2">
      <c r="A31" s="150" t="s">
        <v>161</v>
      </c>
      <c r="B31" s="11">
        <v>50904.630000000005</v>
      </c>
      <c r="C31" s="11">
        <v>138786.02000000002</v>
      </c>
      <c r="D31" s="11">
        <v>55822.299999999974</v>
      </c>
      <c r="E31" s="11">
        <v>107795.31999999999</v>
      </c>
      <c r="F31" s="11">
        <v>118004.17999999998</v>
      </c>
      <c r="G31" s="11">
        <v>143653.56000000006</v>
      </c>
      <c r="H31" s="11">
        <v>285734.52000000008</v>
      </c>
      <c r="I31" s="11">
        <v>449929.48000000056</v>
      </c>
      <c r="J31" s="11">
        <f t="shared" si="1"/>
        <v>464699.43</v>
      </c>
      <c r="K31" s="11">
        <f t="shared" si="2"/>
        <v>1309603.8700000001</v>
      </c>
      <c r="L31" s="11">
        <f t="shared" si="3"/>
        <v>238880.90999999997</v>
      </c>
      <c r="M31" s="11">
        <f t="shared" si="0"/>
        <v>208407.53000000003</v>
      </c>
      <c r="N31" s="188">
        <f t="shared" si="4"/>
        <v>277711.19</v>
      </c>
      <c r="O31" s="11">
        <v>19803.86</v>
      </c>
      <c r="P31" s="11">
        <v>57574.32</v>
      </c>
      <c r="Q31" s="11">
        <v>44531.48000000001</v>
      </c>
      <c r="R31" s="11">
        <v>26687.919999999998</v>
      </c>
      <c r="S31" s="11">
        <v>19460.37</v>
      </c>
      <c r="T31" s="11">
        <v>49269.499999999993</v>
      </c>
      <c r="U31" s="11">
        <v>48662.43</v>
      </c>
      <c r="V31" s="11">
        <v>14732.7</v>
      </c>
      <c r="W31" s="11">
        <v>42834.11</v>
      </c>
      <c r="X31" s="11">
        <v>47776.059999999983</v>
      </c>
      <c r="Y31" s="11">
        <v>82841.479999999967</v>
      </c>
      <c r="Z31" s="11">
        <v>10525.2</v>
      </c>
      <c r="AA31" s="11">
        <v>57189.61</v>
      </c>
      <c r="AB31" s="11">
        <v>47023.05</v>
      </c>
      <c r="AC31" s="11">
        <v>26892.489999999994</v>
      </c>
      <c r="AD31" s="11">
        <v>46620.82</v>
      </c>
      <c r="AE31" s="11">
        <v>27814.51</v>
      </c>
      <c r="AF31" s="11">
        <v>5094.87</v>
      </c>
      <c r="AG31" s="11">
        <v>6804.84</v>
      </c>
      <c r="AH31" s="11">
        <v>962193.73</v>
      </c>
      <c r="AI31" s="11">
        <v>7630.6</v>
      </c>
      <c r="AJ31" s="11">
        <v>81424.35000000002</v>
      </c>
      <c r="AK31" s="11">
        <v>21603.78</v>
      </c>
      <c r="AL31" s="11">
        <v>19311.22</v>
      </c>
      <c r="AM31" s="11">
        <v>41663.279999999999</v>
      </c>
      <c r="AN31" s="11">
        <v>49446.74</v>
      </c>
      <c r="AO31" s="11">
        <v>5234.12</v>
      </c>
      <c r="AP31" s="11">
        <v>27690.380000000005</v>
      </c>
      <c r="AQ31" s="11">
        <v>17616.400000000001</v>
      </c>
      <c r="AR31" s="11">
        <v>16565.22</v>
      </c>
      <c r="AS31" s="86">
        <v>7437.6</v>
      </c>
      <c r="AT31" s="86">
        <v>31791.539999999997</v>
      </c>
      <c r="AU31" s="86">
        <v>8008.1799999999994</v>
      </c>
      <c r="AV31" s="86">
        <v>10753.830000000002</v>
      </c>
      <c r="AW31" s="86">
        <v>25.22</v>
      </c>
      <c r="AX31" s="86">
        <v>22648.399999999998</v>
      </c>
      <c r="AY31" s="154">
        <v>5854.28</v>
      </c>
      <c r="AZ31" s="154">
        <v>12596.289999999999</v>
      </c>
      <c r="BA31" s="154">
        <v>5060.67</v>
      </c>
      <c r="BB31" s="75">
        <v>53740.750000000015</v>
      </c>
      <c r="BC31" s="75">
        <v>3200.95</v>
      </c>
      <c r="BD31" s="75">
        <v>13534.58</v>
      </c>
      <c r="BE31" s="75">
        <v>3167.7</v>
      </c>
      <c r="BF31" s="144">
        <v>38864.37000000001</v>
      </c>
      <c r="BG31" s="144">
        <v>13951.820000000003</v>
      </c>
      <c r="BH31" s="144">
        <v>32967.620000000003</v>
      </c>
      <c r="BI31" s="144">
        <v>21732.37</v>
      </c>
      <c r="BJ31" s="144">
        <v>3736.13</v>
      </c>
      <c r="BK31" s="38">
        <v>2564.89</v>
      </c>
      <c r="BL31" s="38">
        <v>11260.87</v>
      </c>
      <c r="BM31" s="38">
        <v>18810.11</v>
      </c>
      <c r="BN31" s="38">
        <v>15239.21</v>
      </c>
      <c r="BO31" s="38" t="s">
        <v>218</v>
      </c>
      <c r="BP31" s="38">
        <v>5857.58</v>
      </c>
      <c r="BQ31" s="38">
        <v>49861.88</v>
      </c>
      <c r="BR31" s="38">
        <v>58063.910000000011</v>
      </c>
      <c r="BS31" s="38">
        <v>14819.719999999998</v>
      </c>
      <c r="BT31" s="38">
        <v>38717.21</v>
      </c>
      <c r="BU31" s="38">
        <v>40585.29</v>
      </c>
      <c r="BV31" s="38">
        <v>21930.52</v>
      </c>
    </row>
    <row r="32" spans="1:74" s="7" customFormat="1" ht="12.75" x14ac:dyDescent="0.2">
      <c r="A32" s="150" t="s">
        <v>162</v>
      </c>
      <c r="B32" s="11">
        <v>73450.069999999963</v>
      </c>
      <c r="C32" s="11">
        <v>106333.98</v>
      </c>
      <c r="D32" s="11">
        <v>51503.89999999998</v>
      </c>
      <c r="E32" s="11">
        <v>68637.629999999961</v>
      </c>
      <c r="F32" s="11">
        <v>153429.77999999991</v>
      </c>
      <c r="G32" s="11">
        <v>168123.99999999994</v>
      </c>
      <c r="H32" s="11">
        <v>283009.4800000001</v>
      </c>
      <c r="I32" s="11">
        <v>211308.78000000006</v>
      </c>
      <c r="J32" s="11">
        <f t="shared" si="1"/>
        <v>159657.79999999996</v>
      </c>
      <c r="K32" s="11">
        <f t="shared" si="2"/>
        <v>318577.86999999994</v>
      </c>
      <c r="L32" s="11">
        <f t="shared" si="3"/>
        <v>88581.22</v>
      </c>
      <c r="M32" s="11">
        <f t="shared" si="0"/>
        <v>246065.88000000003</v>
      </c>
      <c r="N32" s="188">
        <f t="shared" si="4"/>
        <v>783433.9600000002</v>
      </c>
      <c r="O32" s="11">
        <v>54693.83</v>
      </c>
      <c r="P32" s="11">
        <v>22295.37</v>
      </c>
      <c r="Q32" s="11">
        <v>17401.18</v>
      </c>
      <c r="R32" s="11">
        <v>1454.43</v>
      </c>
      <c r="S32" s="11">
        <v>16841.270000000004</v>
      </c>
      <c r="T32" s="11">
        <v>8010.9499999999989</v>
      </c>
      <c r="U32" s="11">
        <v>11729.8</v>
      </c>
      <c r="V32" s="11">
        <v>84.99</v>
      </c>
      <c r="W32" s="11">
        <v>7314.1099999999988</v>
      </c>
      <c r="X32" s="11">
        <v>3334.46</v>
      </c>
      <c r="Y32" s="11">
        <v>3622.7800000000007</v>
      </c>
      <c r="Z32" s="11">
        <v>12874.629999999997</v>
      </c>
      <c r="AA32" s="11">
        <v>100654.26</v>
      </c>
      <c r="AB32" s="11">
        <v>17825.68</v>
      </c>
      <c r="AC32" s="11">
        <v>16900.759999999998</v>
      </c>
      <c r="AD32" s="11">
        <v>29963.210000000003</v>
      </c>
      <c r="AE32" s="11">
        <v>14802.889999999998</v>
      </c>
      <c r="AF32" s="11">
        <v>4081.23</v>
      </c>
      <c r="AG32" s="11">
        <v>27750.989999999998</v>
      </c>
      <c r="AH32" s="11">
        <v>13310.97</v>
      </c>
      <c r="AI32" s="11">
        <v>8181.2100000000009</v>
      </c>
      <c r="AJ32" s="11">
        <v>68895.760000000009</v>
      </c>
      <c r="AK32" s="11">
        <v>7465.300000000002</v>
      </c>
      <c r="AL32" s="11">
        <v>8745.61</v>
      </c>
      <c r="AM32" s="11">
        <v>4772.3200000000006</v>
      </c>
      <c r="AN32" s="11">
        <v>26671.629999999997</v>
      </c>
      <c r="AO32" s="11">
        <v>0</v>
      </c>
      <c r="AP32" s="11">
        <v>2471.62</v>
      </c>
      <c r="AQ32" s="11">
        <v>15402.150000000001</v>
      </c>
      <c r="AR32" s="11">
        <v>2883.95</v>
      </c>
      <c r="AS32" s="86">
        <v>6085.8300000000008</v>
      </c>
      <c r="AT32" s="86">
        <v>5387.66</v>
      </c>
      <c r="AU32" s="86">
        <v>5829.2000000000007</v>
      </c>
      <c r="AV32" s="86">
        <v>12634.17</v>
      </c>
      <c r="AW32" s="86">
        <v>53.74</v>
      </c>
      <c r="AX32" s="86">
        <v>6388.9500000000007</v>
      </c>
      <c r="AY32" s="154">
        <v>5054.3499999999995</v>
      </c>
      <c r="AZ32" s="154">
        <v>6628.22</v>
      </c>
      <c r="BA32" s="154">
        <v>109.64</v>
      </c>
      <c r="BB32" s="75">
        <v>22357.000000000004</v>
      </c>
      <c r="BC32" s="75">
        <v>15047</v>
      </c>
      <c r="BD32" s="75">
        <v>4474.0200000000004</v>
      </c>
      <c r="BE32" s="75">
        <v>3915.45</v>
      </c>
      <c r="BF32" s="144">
        <v>19812.8</v>
      </c>
      <c r="BG32" s="144">
        <v>50299.82</v>
      </c>
      <c r="BH32" s="144">
        <v>99652.97</v>
      </c>
      <c r="BI32" s="144">
        <v>10858.26</v>
      </c>
      <c r="BJ32" s="144">
        <v>7856.3500000000013</v>
      </c>
      <c r="BK32" s="38">
        <v>3807.5000000000005</v>
      </c>
      <c r="BL32" s="38">
        <v>204833.03000000003</v>
      </c>
      <c r="BM32" s="38">
        <v>74661.86</v>
      </c>
      <c r="BN32" s="38">
        <v>54.99</v>
      </c>
      <c r="BO32" s="38">
        <v>888.65</v>
      </c>
      <c r="BP32" s="38">
        <v>410.45</v>
      </c>
      <c r="BQ32" s="38">
        <v>126178.25000000003</v>
      </c>
      <c r="BR32" s="38">
        <v>50893.89</v>
      </c>
      <c r="BS32" s="38">
        <v>16178.89</v>
      </c>
      <c r="BT32" s="38">
        <v>87885.94</v>
      </c>
      <c r="BU32" s="38">
        <v>167607.59</v>
      </c>
      <c r="BV32" s="38">
        <v>50032.92</v>
      </c>
    </row>
    <row r="33" spans="1:74" s="7" customFormat="1" ht="12.75" x14ac:dyDescent="0.2">
      <c r="A33" s="150" t="s">
        <v>163</v>
      </c>
      <c r="B33" s="11">
        <v>40710.01999999999</v>
      </c>
      <c r="C33" s="11">
        <v>50140.97</v>
      </c>
      <c r="D33" s="11">
        <v>30913.34</v>
      </c>
      <c r="E33" s="11">
        <v>118566.91999999995</v>
      </c>
      <c r="F33" s="11">
        <v>53768.17000000002</v>
      </c>
      <c r="G33" s="11">
        <v>64069.660000000011</v>
      </c>
      <c r="H33" s="11">
        <v>116870.20999999998</v>
      </c>
      <c r="I33" s="11">
        <v>105059.39</v>
      </c>
      <c r="J33" s="11">
        <f t="shared" si="1"/>
        <v>43199.460000000006</v>
      </c>
      <c r="K33" s="11">
        <f t="shared" si="2"/>
        <v>111899.59</v>
      </c>
      <c r="L33" s="11">
        <f t="shared" si="3"/>
        <v>44026.799999999996</v>
      </c>
      <c r="M33" s="11">
        <f t="shared" si="0"/>
        <v>19852.55</v>
      </c>
      <c r="N33" s="188">
        <f t="shared" si="4"/>
        <v>85946.5</v>
      </c>
      <c r="O33" s="11">
        <v>1503.9999999999998</v>
      </c>
      <c r="P33" s="11">
        <v>3579.3999999999996</v>
      </c>
      <c r="Q33" s="11">
        <v>8180.49</v>
      </c>
      <c r="R33" s="11">
        <v>9722.09</v>
      </c>
      <c r="S33" s="11">
        <v>2985.95</v>
      </c>
      <c r="T33" s="11">
        <v>1519.8799999999999</v>
      </c>
      <c r="U33" s="11">
        <v>412.49</v>
      </c>
      <c r="V33" s="11">
        <v>2615.6599999999994</v>
      </c>
      <c r="W33" s="11">
        <v>2917.1699999999996</v>
      </c>
      <c r="X33" s="11">
        <v>5684.9000000000005</v>
      </c>
      <c r="Y33" s="11">
        <v>3680.4799999999996</v>
      </c>
      <c r="Z33" s="11">
        <v>396.95</v>
      </c>
      <c r="AA33" s="11">
        <v>2732.7299999999996</v>
      </c>
      <c r="AB33" s="11">
        <v>1499.96</v>
      </c>
      <c r="AC33" s="11">
        <v>408.61</v>
      </c>
      <c r="AD33" s="11">
        <v>3079.5099999999998</v>
      </c>
      <c r="AE33" s="11">
        <v>8414.08</v>
      </c>
      <c r="AF33" s="11">
        <v>1669.64</v>
      </c>
      <c r="AG33" s="11">
        <v>79679.5</v>
      </c>
      <c r="AH33" s="11">
        <v>6294.1299999999992</v>
      </c>
      <c r="AI33" s="11">
        <v>3090.0199999999995</v>
      </c>
      <c r="AJ33" s="11">
        <v>1654.0100000000002</v>
      </c>
      <c r="AK33" s="11">
        <v>2068.12</v>
      </c>
      <c r="AL33" s="11">
        <v>1309.28</v>
      </c>
      <c r="AM33" s="11">
        <v>543.03</v>
      </c>
      <c r="AN33" s="11">
        <v>6651.6599999999989</v>
      </c>
      <c r="AO33" s="11">
        <v>0</v>
      </c>
      <c r="AP33" s="11">
        <v>8490.48</v>
      </c>
      <c r="AQ33" s="11">
        <v>4124.47</v>
      </c>
      <c r="AR33" s="11">
        <v>3187.0399999999991</v>
      </c>
      <c r="AS33" s="86">
        <v>41.07</v>
      </c>
      <c r="AT33" s="86">
        <v>1045.5199999999998</v>
      </c>
      <c r="AU33" s="86">
        <v>7177.0200000000013</v>
      </c>
      <c r="AV33" s="86">
        <v>4493.41</v>
      </c>
      <c r="AW33" s="86">
        <v>1783.4300000000003</v>
      </c>
      <c r="AX33" s="86">
        <v>6489.67</v>
      </c>
      <c r="AY33" s="154">
        <v>955.6400000000001</v>
      </c>
      <c r="AZ33" s="154">
        <v>1669.5000000000002</v>
      </c>
      <c r="BA33" s="154">
        <v>1027.49</v>
      </c>
      <c r="BB33" s="75">
        <v>2504.38</v>
      </c>
      <c r="BC33" s="75">
        <v>433.23</v>
      </c>
      <c r="BD33" s="75">
        <v>1347.46</v>
      </c>
      <c r="BE33" s="75">
        <v>0</v>
      </c>
      <c r="BF33" s="144">
        <v>362.25</v>
      </c>
      <c r="BG33" s="144">
        <v>6879.7699999999986</v>
      </c>
      <c r="BH33" s="144">
        <v>1243.0200000000002</v>
      </c>
      <c r="BI33" s="144">
        <v>2711.2400000000002</v>
      </c>
      <c r="BJ33" s="144">
        <v>718.57</v>
      </c>
      <c r="BK33" s="38">
        <v>3818.25</v>
      </c>
      <c r="BL33" s="38">
        <v>73.319999999999993</v>
      </c>
      <c r="BM33" s="38">
        <v>64232.799999999996</v>
      </c>
      <c r="BN33" s="38">
        <v>2761.6899999999996</v>
      </c>
      <c r="BO33" s="38">
        <v>2342.33</v>
      </c>
      <c r="BP33" s="38">
        <v>2509.7999999999997</v>
      </c>
      <c r="BQ33" s="38">
        <v>6604.02</v>
      </c>
      <c r="BR33" s="38">
        <v>538.87</v>
      </c>
      <c r="BS33" s="38">
        <v>211.32</v>
      </c>
      <c r="BT33" s="38">
        <v>1729.5600000000002</v>
      </c>
      <c r="BU33" s="38">
        <v>714.92000000000007</v>
      </c>
      <c r="BV33" s="38">
        <v>409.62000000000006</v>
      </c>
    </row>
    <row r="34" spans="1:74" s="7" customFormat="1" ht="25.5" x14ac:dyDescent="0.2">
      <c r="A34" s="150" t="s">
        <v>164</v>
      </c>
      <c r="B34" s="11">
        <v>1615477.4799999984</v>
      </c>
      <c r="C34" s="11">
        <v>1482999.1700000013</v>
      </c>
      <c r="D34" s="11">
        <v>1179657.6599999992</v>
      </c>
      <c r="E34" s="11">
        <v>1778569.4899999974</v>
      </c>
      <c r="F34" s="11">
        <v>2404771.4299999988</v>
      </c>
      <c r="G34" s="11">
        <v>1855591.5800000031</v>
      </c>
      <c r="H34" s="11">
        <v>2526938.2499999949</v>
      </c>
      <c r="I34" s="11">
        <v>2370025.899999998</v>
      </c>
      <c r="J34" s="11">
        <f t="shared" si="1"/>
        <v>1817778.1960000005</v>
      </c>
      <c r="K34" s="11">
        <f t="shared" si="2"/>
        <v>4730797.1800000016</v>
      </c>
      <c r="L34" s="11">
        <f t="shared" si="3"/>
        <v>9708887.6799999997</v>
      </c>
      <c r="M34" s="11">
        <f t="shared" si="0"/>
        <v>3683845.3399999994</v>
      </c>
      <c r="N34" s="188">
        <f t="shared" si="4"/>
        <v>3700783.3399999989</v>
      </c>
      <c r="O34" s="11">
        <v>231979.40999999997</v>
      </c>
      <c r="P34" s="11">
        <v>95101.259999999966</v>
      </c>
      <c r="Q34" s="11">
        <v>278572.22999999992</v>
      </c>
      <c r="R34" s="11">
        <v>198744.62000000011</v>
      </c>
      <c r="S34" s="11">
        <v>156019.55000000008</v>
      </c>
      <c r="T34" s="11">
        <v>163526.91000000003</v>
      </c>
      <c r="U34" s="11">
        <v>111411.30000000003</v>
      </c>
      <c r="V34" s="11">
        <v>73870.8</v>
      </c>
      <c r="W34" s="11">
        <v>138842.61000000002</v>
      </c>
      <c r="X34" s="11">
        <v>83519.836000000039</v>
      </c>
      <c r="Y34" s="11">
        <v>95249.95000000007</v>
      </c>
      <c r="Z34" s="11">
        <v>190939.72000000009</v>
      </c>
      <c r="AA34" s="11">
        <v>1979294.3800000004</v>
      </c>
      <c r="AB34" s="11">
        <v>564630.92999999993</v>
      </c>
      <c r="AC34" s="11">
        <v>214732.72000000006</v>
      </c>
      <c r="AD34" s="11">
        <v>252713.16999999998</v>
      </c>
      <c r="AE34" s="11">
        <v>118575.34</v>
      </c>
      <c r="AF34" s="11">
        <v>41084.749999999985</v>
      </c>
      <c r="AG34" s="11">
        <v>525453.96999999974</v>
      </c>
      <c r="AH34" s="11">
        <v>50588.02</v>
      </c>
      <c r="AI34" s="11">
        <v>638318.99000000022</v>
      </c>
      <c r="AJ34" s="11">
        <v>138543.40000000008</v>
      </c>
      <c r="AK34" s="11">
        <v>119946.23</v>
      </c>
      <c r="AL34" s="11">
        <v>86915.280000000013</v>
      </c>
      <c r="AM34" s="11">
        <v>2076628.6800000002</v>
      </c>
      <c r="AN34" s="11">
        <v>157439.59000000005</v>
      </c>
      <c r="AO34" s="11">
        <v>165483.45000000001</v>
      </c>
      <c r="AP34" s="11">
        <v>166552.06000000003</v>
      </c>
      <c r="AQ34" s="11">
        <v>118332.65999999995</v>
      </c>
      <c r="AR34" s="11">
        <v>252132.75000000006</v>
      </c>
      <c r="AS34" s="86">
        <v>241244.82</v>
      </c>
      <c r="AT34" s="86">
        <v>415391.61000000004</v>
      </c>
      <c r="AU34" s="86">
        <v>365383.10000000003</v>
      </c>
      <c r="AV34" s="86">
        <v>114832.01999999999</v>
      </c>
      <c r="AW34" s="86">
        <v>122907.13999999998</v>
      </c>
      <c r="AX34" s="86">
        <v>5512559.8000000007</v>
      </c>
      <c r="AY34" s="154">
        <v>349588.66</v>
      </c>
      <c r="AZ34" s="154">
        <v>289808.36000000022</v>
      </c>
      <c r="BA34" s="154">
        <v>229495.77999999994</v>
      </c>
      <c r="BB34" s="75">
        <v>660904.81000000017</v>
      </c>
      <c r="BC34" s="75">
        <v>223085.00999999989</v>
      </c>
      <c r="BD34" s="75">
        <v>636988.18999999971</v>
      </c>
      <c r="BE34" s="75">
        <v>4614.71</v>
      </c>
      <c r="BF34" s="144">
        <v>230149.21999999997</v>
      </c>
      <c r="BG34" s="144">
        <v>267378.16999999981</v>
      </c>
      <c r="BH34" s="144">
        <v>220100.47</v>
      </c>
      <c r="BI34" s="144">
        <v>110835.59</v>
      </c>
      <c r="BJ34" s="144">
        <v>460896.36999999994</v>
      </c>
      <c r="BK34" s="38">
        <v>115769.25</v>
      </c>
      <c r="BL34" s="38">
        <v>147017.14000000001</v>
      </c>
      <c r="BM34" s="38">
        <v>301977.38000000006</v>
      </c>
      <c r="BN34" s="38">
        <v>372577.95999999961</v>
      </c>
      <c r="BO34" s="38">
        <v>354387.84000000008</v>
      </c>
      <c r="BP34" s="38">
        <v>203067.06000000003</v>
      </c>
      <c r="BQ34" s="38">
        <v>213784.38000000006</v>
      </c>
      <c r="BR34" s="38">
        <v>1163071.6899999992</v>
      </c>
      <c r="BS34" s="38">
        <v>95163.02</v>
      </c>
      <c r="BT34" s="38">
        <v>147419.64000000004</v>
      </c>
      <c r="BU34" s="38">
        <v>475077.17999999976</v>
      </c>
      <c r="BV34" s="38">
        <v>111470.79999999999</v>
      </c>
    </row>
    <row r="35" spans="1:74" s="7" customFormat="1" ht="25.5" x14ac:dyDescent="0.2">
      <c r="A35" s="150" t="s">
        <v>165</v>
      </c>
      <c r="B35" s="11">
        <v>873873.2300000001</v>
      </c>
      <c r="C35" s="11">
        <v>3938855.3599999915</v>
      </c>
      <c r="D35" s="11">
        <v>784939.16000000096</v>
      </c>
      <c r="E35" s="11">
        <v>585749.01000000036</v>
      </c>
      <c r="F35" s="11">
        <v>1975497.6799999995</v>
      </c>
      <c r="G35" s="11">
        <v>22146028.560000006</v>
      </c>
      <c r="H35" s="11">
        <v>2557743.3500000066</v>
      </c>
      <c r="I35" s="11">
        <v>1667289.870000001</v>
      </c>
      <c r="J35" s="11">
        <f t="shared" si="1"/>
        <v>926158.3600000001</v>
      </c>
      <c r="K35" s="11">
        <f t="shared" si="2"/>
        <v>1630009.8499999999</v>
      </c>
      <c r="L35" s="11">
        <f t="shared" si="3"/>
        <v>3016709.9699999997</v>
      </c>
      <c r="M35" s="11">
        <f t="shared" si="0"/>
        <v>2644489.5200000009</v>
      </c>
      <c r="N35" s="188">
        <f t="shared" si="4"/>
        <v>3657637.9400000004</v>
      </c>
      <c r="O35" s="11">
        <v>100547.73</v>
      </c>
      <c r="P35" s="11">
        <v>22027.860000000004</v>
      </c>
      <c r="Q35" s="11">
        <v>159800.21000000008</v>
      </c>
      <c r="R35" s="11">
        <v>150958.94000000003</v>
      </c>
      <c r="S35" s="11">
        <v>47942.989999999991</v>
      </c>
      <c r="T35" s="11">
        <v>64710.139999999992</v>
      </c>
      <c r="U35" s="11">
        <v>51516.19</v>
      </c>
      <c r="V35" s="11">
        <v>28274.39</v>
      </c>
      <c r="W35" s="11">
        <v>56554.16</v>
      </c>
      <c r="X35" s="11">
        <v>57080.480000000003</v>
      </c>
      <c r="Y35" s="11">
        <v>20139.089999999993</v>
      </c>
      <c r="Z35" s="11">
        <v>166606.18000000011</v>
      </c>
      <c r="AA35" s="11">
        <v>44118.92</v>
      </c>
      <c r="AB35" s="11">
        <v>75186.349999999977</v>
      </c>
      <c r="AC35" s="11">
        <v>52459.979999999974</v>
      </c>
      <c r="AD35" s="11">
        <v>59371.749999999993</v>
      </c>
      <c r="AE35" s="11">
        <v>28898.37000000001</v>
      </c>
      <c r="AF35" s="11">
        <v>114335.45999999998</v>
      </c>
      <c r="AG35" s="11">
        <v>100372.23999999998</v>
      </c>
      <c r="AH35" s="11">
        <v>165543.21999999994</v>
      </c>
      <c r="AI35" s="11">
        <v>445729.12</v>
      </c>
      <c r="AJ35" s="11">
        <v>102141.87000000005</v>
      </c>
      <c r="AK35" s="11">
        <v>202247.96000000002</v>
      </c>
      <c r="AL35" s="11">
        <v>239604.61000000002</v>
      </c>
      <c r="AM35" s="11">
        <v>320854.28999999998</v>
      </c>
      <c r="AN35" s="11">
        <v>106601.45999999996</v>
      </c>
      <c r="AO35" s="11">
        <v>17489.059999999998</v>
      </c>
      <c r="AP35" s="11">
        <v>1404298.5000000002</v>
      </c>
      <c r="AQ35" s="11">
        <v>64698.509999999995</v>
      </c>
      <c r="AR35" s="11">
        <v>131407.41</v>
      </c>
      <c r="AS35" s="86">
        <v>324351.48</v>
      </c>
      <c r="AT35" s="86">
        <v>50347.090000000011</v>
      </c>
      <c r="AU35" s="86">
        <v>169471.93999999994</v>
      </c>
      <c r="AV35" s="86">
        <v>159992.2900000001</v>
      </c>
      <c r="AW35" s="86">
        <v>88830.629999999976</v>
      </c>
      <c r="AX35" s="86">
        <v>178367.30999999997</v>
      </c>
      <c r="AY35" s="154">
        <v>93990.39</v>
      </c>
      <c r="AZ35" s="154">
        <v>68917.509999999995</v>
      </c>
      <c r="BA35" s="154">
        <v>105721.19999999998</v>
      </c>
      <c r="BB35" s="75">
        <v>375014.42999999988</v>
      </c>
      <c r="BC35" s="75">
        <v>95614.88999999997</v>
      </c>
      <c r="BD35" s="75">
        <v>184032.85999999993</v>
      </c>
      <c r="BE35" s="75">
        <v>1663.93</v>
      </c>
      <c r="BF35" s="144">
        <v>149288.40999999997</v>
      </c>
      <c r="BG35" s="144">
        <v>614582.91000000061</v>
      </c>
      <c r="BH35" s="144">
        <v>789530.10000000009</v>
      </c>
      <c r="BI35" s="144">
        <v>150656.05999999997</v>
      </c>
      <c r="BJ35" s="144">
        <v>15476.829999999998</v>
      </c>
      <c r="BK35" s="38">
        <v>558612.5</v>
      </c>
      <c r="BL35" s="38">
        <v>60853.070000000014</v>
      </c>
      <c r="BM35" s="38">
        <v>77745.659999999974</v>
      </c>
      <c r="BN35" s="38">
        <v>175076.11999999994</v>
      </c>
      <c r="BO35" s="38">
        <v>620466.73</v>
      </c>
      <c r="BP35" s="38">
        <v>425853.63000000006</v>
      </c>
      <c r="BQ35" s="38">
        <v>557830.24</v>
      </c>
      <c r="BR35" s="38">
        <v>619949.24999999977</v>
      </c>
      <c r="BS35" s="38">
        <v>63978.58</v>
      </c>
      <c r="BT35" s="38">
        <v>31353.89</v>
      </c>
      <c r="BU35" s="38">
        <v>436988.93999999989</v>
      </c>
      <c r="BV35" s="38">
        <v>28929.330000000009</v>
      </c>
    </row>
    <row r="36" spans="1:74" s="7" customFormat="1" ht="25.5" x14ac:dyDescent="0.2">
      <c r="A36" s="150" t="s">
        <v>166</v>
      </c>
      <c r="B36" s="11">
        <v>931999.74999999977</v>
      </c>
      <c r="C36" s="11">
        <v>650959.63999999932</v>
      </c>
      <c r="D36" s="11">
        <v>678077.69</v>
      </c>
      <c r="E36" s="11">
        <v>1502856.4600000002</v>
      </c>
      <c r="F36" s="11">
        <v>1088777.32</v>
      </c>
      <c r="G36" s="11">
        <v>2273853.7199999997</v>
      </c>
      <c r="H36" s="11">
        <v>2045305.929999999</v>
      </c>
      <c r="I36" s="11">
        <v>2729816.9899999988</v>
      </c>
      <c r="J36" s="11">
        <f t="shared" si="1"/>
        <v>1797244.2309999997</v>
      </c>
      <c r="K36" s="11">
        <f t="shared" si="2"/>
        <v>3747983.5100000002</v>
      </c>
      <c r="L36" s="11">
        <f t="shared" si="3"/>
        <v>1997800.1699999997</v>
      </c>
      <c r="M36" s="11">
        <f t="shared" si="0"/>
        <v>1668883.66</v>
      </c>
      <c r="N36" s="188">
        <f t="shared" si="4"/>
        <v>2534946.9700000002</v>
      </c>
      <c r="O36" s="11">
        <v>103323.26999999997</v>
      </c>
      <c r="P36" s="11">
        <v>97254.75</v>
      </c>
      <c r="Q36" s="11">
        <v>226351.38099999988</v>
      </c>
      <c r="R36" s="11">
        <v>187583.22999999995</v>
      </c>
      <c r="S36" s="11">
        <v>191658.93000000005</v>
      </c>
      <c r="T36" s="11">
        <v>180715.07</v>
      </c>
      <c r="U36" s="11">
        <v>161681.35</v>
      </c>
      <c r="V36" s="11">
        <v>201161.16999999995</v>
      </c>
      <c r="W36" s="11">
        <v>141968.16999999998</v>
      </c>
      <c r="X36" s="11">
        <v>65738.94</v>
      </c>
      <c r="Y36" s="11">
        <v>184003.91999999995</v>
      </c>
      <c r="Z36" s="11">
        <v>55804.05000000001</v>
      </c>
      <c r="AA36" s="11">
        <v>831816.77</v>
      </c>
      <c r="AB36" s="11">
        <v>411079.1</v>
      </c>
      <c r="AC36" s="11">
        <v>110936.23999999999</v>
      </c>
      <c r="AD36" s="11">
        <v>871584.85</v>
      </c>
      <c r="AE36" s="11">
        <v>288659.37000000005</v>
      </c>
      <c r="AF36" s="11">
        <v>1174.1200000000001</v>
      </c>
      <c r="AG36" s="11">
        <v>157290.24999999994</v>
      </c>
      <c r="AH36" s="11">
        <v>223806.08000000002</v>
      </c>
      <c r="AI36" s="11">
        <v>99560.689999999988</v>
      </c>
      <c r="AJ36" s="11">
        <v>150819.13</v>
      </c>
      <c r="AK36" s="11">
        <v>486323.5300000002</v>
      </c>
      <c r="AL36" s="11">
        <v>114933.38000000002</v>
      </c>
      <c r="AM36" s="11">
        <v>62794.509999999995</v>
      </c>
      <c r="AN36" s="11">
        <v>300600.09000000003</v>
      </c>
      <c r="AO36" s="11">
        <v>156898.13</v>
      </c>
      <c r="AP36" s="11">
        <v>144148.48999999996</v>
      </c>
      <c r="AQ36" s="11">
        <v>269396.78999999986</v>
      </c>
      <c r="AR36" s="11">
        <v>205024.46000000002</v>
      </c>
      <c r="AS36" s="86">
        <v>156928.82</v>
      </c>
      <c r="AT36" s="86">
        <v>181585.09999999998</v>
      </c>
      <c r="AU36" s="86">
        <v>123934.06000000004</v>
      </c>
      <c r="AV36" s="86">
        <v>161443.26</v>
      </c>
      <c r="AW36" s="86">
        <v>5702.7999999999993</v>
      </c>
      <c r="AX36" s="86">
        <v>229343.65999999997</v>
      </c>
      <c r="AY36" s="154">
        <v>16952.18</v>
      </c>
      <c r="AZ36" s="154">
        <v>238274.49999999991</v>
      </c>
      <c r="BA36" s="154">
        <v>30100.73</v>
      </c>
      <c r="BB36" s="75">
        <v>154193.09999999998</v>
      </c>
      <c r="BC36" s="75">
        <v>91842</v>
      </c>
      <c r="BD36" s="75">
        <v>358613.14999999985</v>
      </c>
      <c r="BE36" s="75">
        <v>31262.55</v>
      </c>
      <c r="BF36" s="144">
        <v>119402.38000000002</v>
      </c>
      <c r="BG36" s="144">
        <v>229347.25000000003</v>
      </c>
      <c r="BH36" s="144">
        <v>274803.27999999997</v>
      </c>
      <c r="BI36" s="144">
        <v>110676.25</v>
      </c>
      <c r="BJ36" s="144">
        <v>13416.290000000005</v>
      </c>
      <c r="BK36" s="38">
        <v>252914.46000000002</v>
      </c>
      <c r="BL36" s="38">
        <v>140054.39999999999</v>
      </c>
      <c r="BM36" s="38">
        <v>59389.710000000014</v>
      </c>
      <c r="BN36" s="38">
        <v>228059.27999999991</v>
      </c>
      <c r="BO36" s="38">
        <v>81261.849999999991</v>
      </c>
      <c r="BP36" s="38">
        <v>109731.35</v>
      </c>
      <c r="BQ36" s="38">
        <v>155610.53</v>
      </c>
      <c r="BR36" s="38">
        <v>307085.55999999994</v>
      </c>
      <c r="BS36" s="38">
        <v>125800.02999999998</v>
      </c>
      <c r="BT36" s="38">
        <v>388612.12000000005</v>
      </c>
      <c r="BU36" s="38">
        <v>649523.94000000006</v>
      </c>
      <c r="BV36" s="38">
        <v>36903.740000000005</v>
      </c>
    </row>
    <row r="37" spans="1:74" s="7" customFormat="1" ht="12.75" x14ac:dyDescent="0.2">
      <c r="A37" s="150" t="s">
        <v>167</v>
      </c>
      <c r="B37" s="11">
        <v>84606.930000000008</v>
      </c>
      <c r="C37" s="11">
        <v>913.25</v>
      </c>
      <c r="D37" s="11">
        <v>6502.0999999999995</v>
      </c>
      <c r="E37" s="11">
        <v>15150.310000000001</v>
      </c>
      <c r="F37" s="11">
        <v>16585.77</v>
      </c>
      <c r="G37" s="11">
        <v>73695.76999999999</v>
      </c>
      <c r="H37" s="11">
        <v>86226.01</v>
      </c>
      <c r="I37" s="11">
        <v>1479.7200000000003</v>
      </c>
      <c r="J37" s="11">
        <f t="shared" si="1"/>
        <v>1040.56</v>
      </c>
      <c r="K37" s="11">
        <f t="shared" si="2"/>
        <v>31624.11</v>
      </c>
      <c r="L37" s="11">
        <f t="shared" si="3"/>
        <v>158881.14999999997</v>
      </c>
      <c r="M37" s="11">
        <f t="shared" si="0"/>
        <v>87652.739999999991</v>
      </c>
      <c r="N37" s="188">
        <f t="shared" si="4"/>
        <v>40635.919999999998</v>
      </c>
      <c r="O37" s="11">
        <v>0</v>
      </c>
      <c r="P37" s="11">
        <v>0</v>
      </c>
      <c r="Q37" s="11">
        <v>0</v>
      </c>
      <c r="R37" s="11">
        <v>162.5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878.06</v>
      </c>
      <c r="AA37" s="11">
        <v>0</v>
      </c>
      <c r="AB37" s="11">
        <v>0</v>
      </c>
      <c r="AC37" s="11">
        <v>27.75</v>
      </c>
      <c r="AD37" s="11">
        <v>190.79</v>
      </c>
      <c r="AE37" s="11">
        <v>0</v>
      </c>
      <c r="AF37" s="11">
        <v>0</v>
      </c>
      <c r="AG37" s="11">
        <v>0</v>
      </c>
      <c r="AH37" s="11">
        <v>117.85</v>
      </c>
      <c r="AI37" s="11">
        <v>185.06</v>
      </c>
      <c r="AJ37" s="11">
        <v>219.57</v>
      </c>
      <c r="AK37" s="11">
        <v>30883.09</v>
      </c>
      <c r="AL37" s="11">
        <v>0</v>
      </c>
      <c r="AM37" s="11">
        <v>0</v>
      </c>
      <c r="AN37" s="11">
        <v>0</v>
      </c>
      <c r="AO37" s="11">
        <v>153406.16</v>
      </c>
      <c r="AP37" s="11">
        <v>0</v>
      </c>
      <c r="AQ37" s="11">
        <v>134.24</v>
      </c>
      <c r="AR37" s="11">
        <v>0</v>
      </c>
      <c r="AS37" s="86">
        <v>0</v>
      </c>
      <c r="AT37" s="86">
        <v>0</v>
      </c>
      <c r="AU37" s="86">
        <v>0</v>
      </c>
      <c r="AV37" s="86">
        <v>71.680000000000007</v>
      </c>
      <c r="AW37" s="86">
        <v>111.36</v>
      </c>
      <c r="AX37" s="86">
        <v>5157.71</v>
      </c>
      <c r="AY37" s="75">
        <v>0</v>
      </c>
      <c r="AZ37" s="154">
        <v>37780.969999999994</v>
      </c>
      <c r="BA37" s="75">
        <v>0</v>
      </c>
      <c r="BB37" s="75">
        <v>8033.83</v>
      </c>
      <c r="BC37" s="75">
        <v>0</v>
      </c>
      <c r="BD37" s="75">
        <v>0</v>
      </c>
      <c r="BE37" s="75">
        <v>0</v>
      </c>
      <c r="BF37" s="144">
        <v>0</v>
      </c>
      <c r="BG37" s="144">
        <v>41837.94</v>
      </c>
      <c r="BH37" s="144">
        <v>0</v>
      </c>
      <c r="BI37" s="144">
        <v>0</v>
      </c>
      <c r="BJ37" s="144">
        <v>0</v>
      </c>
      <c r="BK37" s="38">
        <v>37406.82</v>
      </c>
      <c r="BL37" s="38">
        <v>0</v>
      </c>
      <c r="BM37" s="38">
        <v>0</v>
      </c>
      <c r="BN37" s="38" t="s">
        <v>218</v>
      </c>
      <c r="BO37" s="38" t="s">
        <v>218</v>
      </c>
      <c r="BP37" s="38" t="s">
        <v>218</v>
      </c>
      <c r="BQ37" s="38" t="s">
        <v>218</v>
      </c>
      <c r="BR37" s="38" t="s">
        <v>218</v>
      </c>
      <c r="BS37" s="38">
        <v>654.74</v>
      </c>
      <c r="BT37" s="38" t="s">
        <v>218</v>
      </c>
      <c r="BU37" s="38">
        <v>2574.36</v>
      </c>
      <c r="BV37" s="38" t="s">
        <v>218</v>
      </c>
    </row>
    <row r="38" spans="1:74" s="7" customFormat="1" ht="12.75" x14ac:dyDescent="0.2">
      <c r="A38" s="72" t="s">
        <v>168</v>
      </c>
      <c r="B38" s="11">
        <v>178599.96999999994</v>
      </c>
      <c r="C38" s="11">
        <v>380605.51999999973</v>
      </c>
      <c r="D38" s="11">
        <v>418403.17000000004</v>
      </c>
      <c r="E38" s="11">
        <v>228249.44000000003</v>
      </c>
      <c r="F38" s="11">
        <v>265164.31000000006</v>
      </c>
      <c r="G38" s="11">
        <v>197716.47000000006</v>
      </c>
      <c r="H38" s="11">
        <v>335784.60000000015</v>
      </c>
      <c r="I38" s="11">
        <v>1084908.8499999989</v>
      </c>
      <c r="J38" s="11">
        <f t="shared" si="1"/>
        <v>330386.26000000007</v>
      </c>
      <c r="K38" s="11">
        <f t="shared" si="2"/>
        <v>644713.73999999987</v>
      </c>
      <c r="L38" s="11">
        <f t="shared" si="3"/>
        <v>277624.28999999998</v>
      </c>
      <c r="M38" s="11">
        <f t="shared" si="0"/>
        <v>723357.36</v>
      </c>
      <c r="N38" s="188">
        <f t="shared" si="4"/>
        <v>546595.94999999995</v>
      </c>
      <c r="O38" s="11">
        <v>42538.579999999994</v>
      </c>
      <c r="P38" s="11">
        <v>9736.9</v>
      </c>
      <c r="Q38" s="11">
        <v>33821.32</v>
      </c>
      <c r="R38" s="11">
        <v>37673.130000000005</v>
      </c>
      <c r="S38" s="11">
        <v>45048.080000000009</v>
      </c>
      <c r="T38" s="11">
        <v>69712.830000000016</v>
      </c>
      <c r="U38" s="11">
        <v>5261.93</v>
      </c>
      <c r="V38" s="11">
        <v>9385.4699999999993</v>
      </c>
      <c r="W38" s="11">
        <v>9258.4300000000021</v>
      </c>
      <c r="X38" s="11">
        <v>26883.21</v>
      </c>
      <c r="Y38" s="11">
        <v>16957.55</v>
      </c>
      <c r="Z38" s="11">
        <v>24108.83</v>
      </c>
      <c r="AA38" s="11">
        <v>17386.080000000002</v>
      </c>
      <c r="AB38" s="11">
        <v>25822.599999999995</v>
      </c>
      <c r="AC38" s="11">
        <v>39157.37999999999</v>
      </c>
      <c r="AD38" s="11">
        <v>12684.359999999997</v>
      </c>
      <c r="AE38" s="11">
        <v>79794.87000000001</v>
      </c>
      <c r="AF38" s="11">
        <v>65921.539999999994</v>
      </c>
      <c r="AG38" s="11">
        <v>190183.8599999999</v>
      </c>
      <c r="AH38" s="11">
        <v>7414.87</v>
      </c>
      <c r="AI38" s="11">
        <v>34743.37999999999</v>
      </c>
      <c r="AJ38" s="11">
        <v>99920.74</v>
      </c>
      <c r="AK38" s="11">
        <v>63795.51</v>
      </c>
      <c r="AL38" s="11">
        <v>7888.5500000000011</v>
      </c>
      <c r="AM38" s="11">
        <v>43723.94</v>
      </c>
      <c r="AN38" s="11">
        <v>11012.679999999998</v>
      </c>
      <c r="AO38" s="11">
        <v>5302.46</v>
      </c>
      <c r="AP38" s="11">
        <v>38217.83</v>
      </c>
      <c r="AQ38" s="11">
        <v>67925.5</v>
      </c>
      <c r="AR38" s="11">
        <v>27727.120000000006</v>
      </c>
      <c r="AS38" s="86">
        <v>2469.92</v>
      </c>
      <c r="AT38" s="86">
        <v>28449.65</v>
      </c>
      <c r="AU38" s="86">
        <v>31482.500000000004</v>
      </c>
      <c r="AV38" s="86">
        <v>3197.25</v>
      </c>
      <c r="AW38" s="86">
        <v>3321.4</v>
      </c>
      <c r="AX38" s="86">
        <v>14794.039999999997</v>
      </c>
      <c r="AY38" s="154">
        <v>9544.01</v>
      </c>
      <c r="AZ38" s="154">
        <v>24086.569999999992</v>
      </c>
      <c r="BA38" s="154">
        <v>279.51</v>
      </c>
      <c r="BB38" s="75">
        <v>48046.610000000008</v>
      </c>
      <c r="BC38" s="75">
        <v>105604.01999999999</v>
      </c>
      <c r="BD38" s="75">
        <v>12015.48</v>
      </c>
      <c r="BE38" s="75">
        <v>415133.50999999995</v>
      </c>
      <c r="BF38" s="144">
        <v>22198.520000000004</v>
      </c>
      <c r="BG38" s="144">
        <v>50048.670000000006</v>
      </c>
      <c r="BH38" s="144">
        <v>11008.13</v>
      </c>
      <c r="BI38" s="144">
        <v>12545.51</v>
      </c>
      <c r="BJ38" s="144">
        <v>12846.820000000002</v>
      </c>
      <c r="BK38" s="38">
        <v>29779.900000000009</v>
      </c>
      <c r="BL38" s="38">
        <v>3964.7200000000003</v>
      </c>
      <c r="BM38" s="38">
        <v>68055.02</v>
      </c>
      <c r="BN38" s="38">
        <v>17546.379999999997</v>
      </c>
      <c r="BO38" s="38">
        <v>621.54</v>
      </c>
      <c r="BP38" s="38">
        <v>10098.959999999999</v>
      </c>
      <c r="BQ38" s="38">
        <v>137314.86999999997</v>
      </c>
      <c r="BR38" s="38">
        <v>88609.900000000009</v>
      </c>
      <c r="BS38" s="38">
        <v>4076.54</v>
      </c>
      <c r="BT38" s="38">
        <v>46374.239999999998</v>
      </c>
      <c r="BU38" s="38">
        <v>120003.3</v>
      </c>
      <c r="BV38" s="38">
        <v>20150.579999999998</v>
      </c>
    </row>
    <row r="39" spans="1:74" s="7" customFormat="1" ht="12.75" x14ac:dyDescent="0.2">
      <c r="A39" s="72" t="s">
        <v>169</v>
      </c>
      <c r="B39" s="11">
        <v>5750908.7500000289</v>
      </c>
      <c r="C39" s="11">
        <v>5679003.2900000261</v>
      </c>
      <c r="D39" s="11">
        <v>4081941.1699999925</v>
      </c>
      <c r="E39" s="11">
        <v>4401983.7300000023</v>
      </c>
      <c r="F39" s="11">
        <v>4010664.1100000073</v>
      </c>
      <c r="G39" s="11">
        <v>4808853.4479999691</v>
      </c>
      <c r="H39" s="11">
        <v>6547930.0000000084</v>
      </c>
      <c r="I39" s="11">
        <v>7545491.2899999609</v>
      </c>
      <c r="J39" s="11">
        <f t="shared" si="1"/>
        <v>7760349.6199999973</v>
      </c>
      <c r="K39" s="11">
        <f t="shared" si="2"/>
        <v>9326804.3400000036</v>
      </c>
      <c r="L39" s="11">
        <f t="shared" si="3"/>
        <v>10896036.910000004</v>
      </c>
      <c r="M39" s="11">
        <f t="shared" si="0"/>
        <v>13095910.99</v>
      </c>
      <c r="N39" s="188">
        <f t="shared" si="4"/>
        <v>15350493.82</v>
      </c>
      <c r="O39" s="11">
        <f>O40-SUM(O6:O38)</f>
        <v>1293606.2899999991</v>
      </c>
      <c r="P39" s="11">
        <f t="shared" ref="P39:Z39" si="5">P40-SUM(P6:P38)</f>
        <v>567087.49999999977</v>
      </c>
      <c r="Q39" s="11">
        <f t="shared" si="5"/>
        <v>832198.43999999901</v>
      </c>
      <c r="R39" s="11">
        <f t="shared" si="5"/>
        <v>421789.84000000032</v>
      </c>
      <c r="S39" s="11">
        <f t="shared" si="5"/>
        <v>832548.16999999993</v>
      </c>
      <c r="T39" s="11">
        <f t="shared" si="5"/>
        <v>655170.29</v>
      </c>
      <c r="U39" s="11">
        <f t="shared" si="5"/>
        <v>665144.18000000156</v>
      </c>
      <c r="V39" s="11">
        <f t="shared" si="5"/>
        <v>334080.26999999979</v>
      </c>
      <c r="W39" s="11">
        <f t="shared" si="5"/>
        <v>534325.7100000002</v>
      </c>
      <c r="X39" s="11">
        <f t="shared" si="5"/>
        <v>367995.52999999956</v>
      </c>
      <c r="Y39" s="11">
        <f t="shared" si="5"/>
        <v>491415.93000000017</v>
      </c>
      <c r="Z39" s="11">
        <f t="shared" si="5"/>
        <v>764987.46999999881</v>
      </c>
      <c r="AA39" s="11">
        <f>AA40-SUM(AA6:AA38)</f>
        <v>878065.27000000328</v>
      </c>
      <c r="AB39" s="11">
        <f t="shared" ref="AB39:AL39" si="6">AB40-SUM(AB6:AB38)</f>
        <v>766550.64999999898</v>
      </c>
      <c r="AC39" s="11">
        <f t="shared" si="6"/>
        <v>747635.62000000104</v>
      </c>
      <c r="AD39" s="11">
        <f t="shared" si="6"/>
        <v>701627.87000000151</v>
      </c>
      <c r="AE39" s="11">
        <f t="shared" si="6"/>
        <v>670813.99000000069</v>
      </c>
      <c r="AF39" s="11">
        <f t="shared" si="6"/>
        <v>308594.03000000003</v>
      </c>
      <c r="AG39" s="11">
        <f t="shared" si="6"/>
        <v>1343424.0100000007</v>
      </c>
      <c r="AH39" s="11">
        <f t="shared" si="6"/>
        <v>1174052.6999999983</v>
      </c>
      <c r="AI39" s="11">
        <f t="shared" si="6"/>
        <v>606406.79999999981</v>
      </c>
      <c r="AJ39" s="11">
        <f t="shared" si="6"/>
        <v>814619.88999999966</v>
      </c>
      <c r="AK39" s="11">
        <f t="shared" si="6"/>
        <v>549407.7200000016</v>
      </c>
      <c r="AL39" s="11">
        <f t="shared" si="6"/>
        <v>765605.78999999957</v>
      </c>
      <c r="AM39" s="11">
        <f t="shared" ref="AM39:AR39" si="7">AM40-SUM(AM6:AM38)</f>
        <v>604134.85000000196</v>
      </c>
      <c r="AN39" s="11">
        <f t="shared" si="7"/>
        <v>854790.8899999992</v>
      </c>
      <c r="AO39" s="11">
        <f t="shared" si="7"/>
        <v>268419.30999999982</v>
      </c>
      <c r="AP39" s="11">
        <f t="shared" si="7"/>
        <v>794048.34000000171</v>
      </c>
      <c r="AQ39" s="11">
        <f t="shared" si="7"/>
        <v>909459.83000000007</v>
      </c>
      <c r="AR39" s="11">
        <f t="shared" si="7"/>
        <v>946374.87000000011</v>
      </c>
      <c r="AS39" s="86">
        <v>445999.83000000013</v>
      </c>
      <c r="AT39" s="86">
        <v>2021849.5200000012</v>
      </c>
      <c r="AU39" s="86">
        <v>1314741.8899999976</v>
      </c>
      <c r="AV39" s="86">
        <v>1122190.5800000005</v>
      </c>
      <c r="AW39" s="86">
        <v>536110.57000000076</v>
      </c>
      <c r="AX39" s="86">
        <v>1077916.4300000023</v>
      </c>
      <c r="AY39" s="154">
        <v>549633.65</v>
      </c>
      <c r="AZ39" s="154">
        <v>773983.71</v>
      </c>
      <c r="BA39" s="154">
        <v>320410.41999999993</v>
      </c>
      <c r="BB39" s="75">
        <v>2302678.6399999969</v>
      </c>
      <c r="BC39" s="75">
        <v>1849428.5500000014</v>
      </c>
      <c r="BD39" s="75">
        <v>924261.58000000054</v>
      </c>
      <c r="BE39" s="75">
        <v>1703677.66</v>
      </c>
      <c r="BF39" s="144">
        <v>880143.36999999883</v>
      </c>
      <c r="BG39" s="144">
        <v>1666134.310000001</v>
      </c>
      <c r="BH39" s="144">
        <v>1011335.8699999993</v>
      </c>
      <c r="BI39" s="144">
        <v>723907.26000000071</v>
      </c>
      <c r="BJ39" s="144">
        <v>390315.97000000026</v>
      </c>
      <c r="BK39" s="38">
        <v>396943.89999999944</v>
      </c>
      <c r="BL39" s="38">
        <v>1057018.8200000005</v>
      </c>
      <c r="BM39" s="38">
        <v>1140269.4999999981</v>
      </c>
      <c r="BN39" s="38">
        <v>640579.1599999998</v>
      </c>
      <c r="BO39" s="38">
        <v>400455.55</v>
      </c>
      <c r="BP39" s="38">
        <v>661485.90999999968</v>
      </c>
      <c r="BQ39" s="38">
        <v>2355839.2500000014</v>
      </c>
      <c r="BR39" s="38">
        <v>2157195.13</v>
      </c>
      <c r="BS39" s="38">
        <v>927371.74000000022</v>
      </c>
      <c r="BT39" s="38">
        <v>1173474.1500000013</v>
      </c>
      <c r="BU39" s="38">
        <v>2462662.3899999992</v>
      </c>
      <c r="BV39" s="38">
        <v>1977198.3200000017</v>
      </c>
    </row>
    <row r="40" spans="1:74" s="10" customFormat="1" ht="12.75" x14ac:dyDescent="0.2">
      <c r="A40" s="151" t="s">
        <v>170</v>
      </c>
      <c r="B40" s="87">
        <v>24304913.533000033</v>
      </c>
      <c r="C40" s="87">
        <v>26350476.510000017</v>
      </c>
      <c r="D40" s="87">
        <v>20228576.149999991</v>
      </c>
      <c r="E40" s="87">
        <v>21430479.560000002</v>
      </c>
      <c r="F40" s="87">
        <v>24560503.790000003</v>
      </c>
      <c r="G40" s="87">
        <v>49036640.472999983</v>
      </c>
      <c r="H40" s="87">
        <v>31595530.060000017</v>
      </c>
      <c r="I40" s="87">
        <v>34655719.959999949</v>
      </c>
      <c r="J40" s="35">
        <f t="shared" si="1"/>
        <v>34017895.202</v>
      </c>
      <c r="K40" s="35">
        <f t="shared" si="2"/>
        <v>46851620.899999999</v>
      </c>
      <c r="L40" s="35">
        <f>SUM(AM40:AX40)</f>
        <v>49162814.970000006</v>
      </c>
      <c r="M40" s="35">
        <f>SUM(AY40:BJ40)</f>
        <v>45478827.420000002</v>
      </c>
      <c r="N40" s="188">
        <f t="shared" si="4"/>
        <v>48599426.716999993</v>
      </c>
      <c r="O40" s="35">
        <v>4594545.4999999991</v>
      </c>
      <c r="P40" s="35">
        <v>2011767.48</v>
      </c>
      <c r="Q40" s="35">
        <v>3761536.7129999995</v>
      </c>
      <c r="R40" s="35">
        <v>2219199.253</v>
      </c>
      <c r="S40" s="35">
        <v>2945301.11</v>
      </c>
      <c r="T40" s="35">
        <v>2379354.0699999998</v>
      </c>
      <c r="U40" s="35">
        <v>3171723.390000002</v>
      </c>
      <c r="V40" s="35">
        <v>2290965.9799999991</v>
      </c>
      <c r="W40" s="35">
        <v>2614594.89</v>
      </c>
      <c r="X40" s="35">
        <v>1837367.5059999998</v>
      </c>
      <c r="Y40" s="35">
        <v>2703544.33</v>
      </c>
      <c r="Z40" s="35">
        <v>3487994.9799999991</v>
      </c>
      <c r="AA40" s="35">
        <v>6738464.5800000019</v>
      </c>
      <c r="AB40" s="35">
        <v>3490442.8999999994</v>
      </c>
      <c r="AC40" s="35">
        <v>3625485.0500000007</v>
      </c>
      <c r="AD40" s="35">
        <v>4067403.580000001</v>
      </c>
      <c r="AE40" s="35">
        <v>3489527.8800000013</v>
      </c>
      <c r="AF40" s="35">
        <v>1822362.5</v>
      </c>
      <c r="AG40" s="35">
        <v>4898077.09</v>
      </c>
      <c r="AH40" s="35">
        <v>4484034.2699999986</v>
      </c>
      <c r="AI40" s="35">
        <v>4381110.46</v>
      </c>
      <c r="AJ40" s="35">
        <v>3308488.83</v>
      </c>
      <c r="AK40" s="35">
        <v>3522248.6400000015</v>
      </c>
      <c r="AL40" s="35">
        <v>3023975.1199999992</v>
      </c>
      <c r="AM40" s="35">
        <v>4737166.1700000018</v>
      </c>
      <c r="AN40" s="35">
        <v>3499774.2399999988</v>
      </c>
      <c r="AO40" s="35">
        <v>1308656.2599999998</v>
      </c>
      <c r="AP40" s="35">
        <v>5666544.8800000018</v>
      </c>
      <c r="AQ40" s="35">
        <v>3927045.67</v>
      </c>
      <c r="AR40" s="35">
        <v>4044685.2200000016</v>
      </c>
      <c r="AS40" s="88">
        <v>3014909.48</v>
      </c>
      <c r="AT40" s="88">
        <v>5057064.660000002</v>
      </c>
      <c r="AU40" s="88">
        <v>3951220.8999999976</v>
      </c>
      <c r="AV40" s="88">
        <v>3630764.57</v>
      </c>
      <c r="AW40" s="88">
        <v>1445117.540000001</v>
      </c>
      <c r="AX40" s="88">
        <v>8879865.3800000045</v>
      </c>
      <c r="AY40" s="155">
        <v>2971343.64</v>
      </c>
      <c r="AZ40" s="155">
        <v>3304995.5899999989</v>
      </c>
      <c r="BA40" s="155">
        <v>2032157.67</v>
      </c>
      <c r="BB40" s="79">
        <f t="shared" ref="BB40:BJ40" si="8">SUM(BB6:BB39)</f>
        <v>5037096.2599999961</v>
      </c>
      <c r="BC40" s="79">
        <f t="shared" si="8"/>
        <v>4961038.3500000015</v>
      </c>
      <c r="BD40" s="79">
        <f t="shared" si="8"/>
        <v>4023664.6900000004</v>
      </c>
      <c r="BE40" s="79">
        <f t="shared" si="8"/>
        <v>3144106.86</v>
      </c>
      <c r="BF40" s="79">
        <f t="shared" si="8"/>
        <v>3078012.2599999988</v>
      </c>
      <c r="BG40" s="79">
        <f t="shared" si="8"/>
        <v>6830926.8600000031</v>
      </c>
      <c r="BH40" s="79">
        <f t="shared" si="8"/>
        <v>5089550.4400000004</v>
      </c>
      <c r="BI40" s="79">
        <f t="shared" si="8"/>
        <v>3514200.310000001</v>
      </c>
      <c r="BJ40" s="79">
        <f t="shared" si="8"/>
        <v>1491734.4900000002</v>
      </c>
      <c r="BK40" s="79">
        <f>SUM(BK6:BK39)</f>
        <v>1663613.0099999993</v>
      </c>
      <c r="BL40" s="79">
        <f t="shared" ref="BL40:BV40" si="9">SUM(BL6:BL39)</f>
        <v>3394430.1070000008</v>
      </c>
      <c r="BM40" s="79">
        <f t="shared" si="9"/>
        <v>3317109.1199999982</v>
      </c>
      <c r="BN40" s="79">
        <f t="shared" si="9"/>
        <v>2999923.5199999991</v>
      </c>
      <c r="BO40" s="79">
        <f t="shared" si="9"/>
        <v>2907347.4599999995</v>
      </c>
      <c r="BP40" s="79">
        <f t="shared" si="9"/>
        <v>2293906.65</v>
      </c>
      <c r="BQ40" s="79">
        <f t="shared" si="9"/>
        <v>7649799.5800000019</v>
      </c>
      <c r="BR40" s="79">
        <f t="shared" si="9"/>
        <v>7877024.5899999999</v>
      </c>
      <c r="BS40" s="79">
        <f t="shared" si="9"/>
        <v>2938315.3200000003</v>
      </c>
      <c r="BT40" s="79">
        <f t="shared" si="9"/>
        <v>3401472.4100000015</v>
      </c>
      <c r="BU40" s="79">
        <f t="shared" si="9"/>
        <v>6399006.6999999983</v>
      </c>
      <c r="BV40" s="79">
        <f t="shared" si="9"/>
        <v>3757478.2500000019</v>
      </c>
    </row>
    <row r="41" spans="1:74" x14ac:dyDescent="0.25"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</row>
    <row r="42" spans="1:74" x14ac:dyDescent="0.25">
      <c r="G42" s="121"/>
      <c r="H42" s="121"/>
      <c r="I42" s="121"/>
      <c r="J42" s="121"/>
      <c r="K42" s="121"/>
    </row>
    <row r="43" spans="1:74" x14ac:dyDescent="0.25">
      <c r="A43" s="152" t="s">
        <v>26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6"/>
      <c r="M43" s="16"/>
      <c r="N43" s="90"/>
      <c r="W43" s="84"/>
    </row>
    <row r="44" spans="1:74" x14ac:dyDescent="0.25">
      <c r="A44" s="244" t="s">
        <v>27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</row>
    <row r="45" spans="1:74" x14ac:dyDescent="0.25">
      <c r="A45" s="246" t="s">
        <v>28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</row>
    <row r="46" spans="1:74" hidden="1" x14ac:dyDescent="0.25">
      <c r="AM46" s="70" t="b">
        <f>AM40='[1]1_BOT'!E47</f>
        <v>1</v>
      </c>
      <c r="AN46" s="70" t="b">
        <f>AN40='[1]1_BOT'!E48</f>
        <v>1</v>
      </c>
      <c r="AO46" s="70" t="b">
        <f>AO40='[1]1_BOT'!E49</f>
        <v>1</v>
      </c>
      <c r="AP46" s="70" t="b">
        <f>AP40='[1]1_BOT'!E50</f>
        <v>1</v>
      </c>
      <c r="AQ46" s="70" t="b">
        <f>AQ40='[1]1_BOT'!E51</f>
        <v>1</v>
      </c>
      <c r="AR46" s="70" t="b">
        <f>AR40='[1]1_BOT'!E52</f>
        <v>1</v>
      </c>
      <c r="AS46" s="70" t="b">
        <f>AS40='[1]1_BOT'!E53</f>
        <v>1</v>
      </c>
      <c r="AT46" s="70" t="b">
        <f>AT40='[1]1_BOT'!E54</f>
        <v>1</v>
      </c>
      <c r="AU46" s="70" t="b">
        <f>AU40='[1]1_BOT'!E55</f>
        <v>1</v>
      </c>
      <c r="AV46" s="70" t="b">
        <f>AV40='[1]1_BOT'!E56</f>
        <v>1</v>
      </c>
      <c r="AW46" s="70" t="b">
        <f>AW40='[1]1_BOT'!E57</f>
        <v>1</v>
      </c>
      <c r="AX46" s="70" t="b">
        <f>AX40='[1]1_BOT'!E58</f>
        <v>1</v>
      </c>
    </row>
    <row r="47" spans="1:74" x14ac:dyDescent="0.25">
      <c r="AN47" s="84"/>
    </row>
    <row r="48" spans="1:74" x14ac:dyDescent="0.25">
      <c r="F48" s="4"/>
      <c r="G48" s="4"/>
      <c r="H48" s="4"/>
      <c r="I48" s="4"/>
      <c r="J48" s="4"/>
    </row>
  </sheetData>
  <mergeCells count="13">
    <mergeCell ref="AY4:BJ4"/>
    <mergeCell ref="BK4:BV4"/>
    <mergeCell ref="A44:W44"/>
    <mergeCell ref="A45:W45"/>
    <mergeCell ref="A1:A2"/>
    <mergeCell ref="A3:A5"/>
    <mergeCell ref="B3:N4"/>
    <mergeCell ref="O4:Z4"/>
    <mergeCell ref="AA4:AL4"/>
    <mergeCell ref="AM4:AX4"/>
    <mergeCell ref="O3:BV3"/>
    <mergeCell ref="B2:BV2"/>
    <mergeCell ref="B1:BV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A63"/>
  <sheetViews>
    <sheetView zoomScale="89" zoomScaleNormal="100" workbookViewId="0">
      <pane xSplit="2" ySplit="5" topLeftCell="BL40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2.75" x14ac:dyDescent="0.2"/>
  <cols>
    <col min="1" max="1" width="11.28515625" style="95" customWidth="1"/>
    <col min="2" max="2" width="8.5703125" style="94" customWidth="1"/>
    <col min="3" max="13" width="9.85546875" style="94" bestFit="1" customWidth="1"/>
    <col min="14" max="14" width="9.85546875" style="94" customWidth="1"/>
    <col min="15" max="15" width="10.28515625" style="94" bestFit="1" customWidth="1"/>
    <col min="16" max="25" width="9" style="94" bestFit="1" customWidth="1"/>
    <col min="26" max="49" width="9" style="6" bestFit="1" customWidth="1"/>
    <col min="50" max="50" width="9.28515625" style="6" bestFit="1" customWidth="1"/>
    <col min="51" max="51" width="9.5703125" style="6" bestFit="1" customWidth="1"/>
    <col min="52" max="63" width="9" style="6" bestFit="1" customWidth="1"/>
    <col min="64" max="72" width="12.7109375" style="6" bestFit="1" customWidth="1"/>
    <col min="73" max="73" width="10.28515625" style="6" bestFit="1" customWidth="1"/>
    <col min="74" max="74" width="11" style="6" bestFit="1" customWidth="1"/>
    <col min="75" max="75" width="10.28515625" style="6" bestFit="1" customWidth="1"/>
    <col min="76" max="206" width="9.28515625" style="6"/>
    <col min="207" max="207" width="16.7109375" style="6" customWidth="1"/>
    <col min="208" max="231" width="9.28515625" style="6" customWidth="1"/>
    <col min="232" max="232" width="9.7109375" style="6" customWidth="1"/>
    <col min="233" max="233" width="10.28515625" style="6" customWidth="1"/>
    <col min="234" max="234" width="10.7109375" style="6" customWidth="1"/>
    <col min="235" max="235" width="10" style="6" customWidth="1"/>
    <col min="236" max="236" width="10.28515625" style="6" customWidth="1"/>
    <col min="237" max="237" width="12" style="6" customWidth="1"/>
    <col min="238" max="239" width="9.28515625" style="6" customWidth="1"/>
    <col min="240" max="241" width="9.28515625" style="6"/>
    <col min="242" max="242" width="10.42578125" style="6" customWidth="1"/>
    <col min="243" max="462" width="9.28515625" style="6"/>
    <col min="463" max="463" width="16.7109375" style="6" customWidth="1"/>
    <col min="464" max="487" width="9.28515625" style="6" customWidth="1"/>
    <col min="488" max="488" width="9.7109375" style="6" customWidth="1"/>
    <col min="489" max="489" width="10.28515625" style="6" customWidth="1"/>
    <col min="490" max="490" width="10.7109375" style="6" customWidth="1"/>
    <col min="491" max="491" width="10" style="6" customWidth="1"/>
    <col min="492" max="492" width="10.28515625" style="6" customWidth="1"/>
    <col min="493" max="493" width="12" style="6" customWidth="1"/>
    <col min="494" max="495" width="9.28515625" style="6" customWidth="1"/>
    <col min="496" max="497" width="9.28515625" style="6"/>
    <col min="498" max="498" width="10.42578125" style="6" customWidth="1"/>
    <col min="499" max="718" width="9.28515625" style="6"/>
    <col min="719" max="719" width="16.7109375" style="6" customWidth="1"/>
    <col min="720" max="743" width="9.28515625" style="6" customWidth="1"/>
    <col min="744" max="744" width="9.7109375" style="6" customWidth="1"/>
    <col min="745" max="745" width="10.28515625" style="6" customWidth="1"/>
    <col min="746" max="746" width="10.7109375" style="6" customWidth="1"/>
    <col min="747" max="747" width="10" style="6" customWidth="1"/>
    <col min="748" max="748" width="10.28515625" style="6" customWidth="1"/>
    <col min="749" max="749" width="12" style="6" customWidth="1"/>
    <col min="750" max="751" width="9.28515625" style="6" customWidth="1"/>
    <col min="752" max="753" width="9.28515625" style="6"/>
    <col min="754" max="754" width="10.42578125" style="6" customWidth="1"/>
    <col min="755" max="974" width="9.28515625" style="6"/>
    <col min="975" max="975" width="16.7109375" style="6" customWidth="1"/>
    <col min="976" max="999" width="9.28515625" style="6" customWidth="1"/>
    <col min="1000" max="1000" width="9.7109375" style="6" customWidth="1"/>
    <col min="1001" max="1001" width="10.28515625" style="6" customWidth="1"/>
    <col min="1002" max="1002" width="10.7109375" style="6" customWidth="1"/>
    <col min="1003" max="1003" width="10" style="6" customWidth="1"/>
    <col min="1004" max="1004" width="10.28515625" style="6" customWidth="1"/>
    <col min="1005" max="1005" width="12" style="6" customWidth="1"/>
    <col min="1006" max="1007" width="9.28515625" style="6" customWidth="1"/>
    <col min="1008" max="1009" width="9.28515625" style="6"/>
    <col min="1010" max="1010" width="10.42578125" style="6" customWidth="1"/>
    <col min="1011" max="1230" width="9.28515625" style="6"/>
    <col min="1231" max="1231" width="16.7109375" style="6" customWidth="1"/>
    <col min="1232" max="1255" width="9.28515625" style="6" customWidth="1"/>
    <col min="1256" max="1256" width="9.7109375" style="6" customWidth="1"/>
    <col min="1257" max="1257" width="10.28515625" style="6" customWidth="1"/>
    <col min="1258" max="1258" width="10.7109375" style="6" customWidth="1"/>
    <col min="1259" max="1259" width="10" style="6" customWidth="1"/>
    <col min="1260" max="1260" width="10.28515625" style="6" customWidth="1"/>
    <col min="1261" max="1261" width="12" style="6" customWidth="1"/>
    <col min="1262" max="1263" width="9.28515625" style="6" customWidth="1"/>
    <col min="1264" max="1265" width="9.28515625" style="6"/>
    <col min="1266" max="1266" width="10.42578125" style="6" customWidth="1"/>
    <col min="1267" max="1486" width="9.28515625" style="6"/>
    <col min="1487" max="1487" width="16.7109375" style="6" customWidth="1"/>
    <col min="1488" max="1511" width="9.28515625" style="6" customWidth="1"/>
    <col min="1512" max="1512" width="9.7109375" style="6" customWidth="1"/>
    <col min="1513" max="1513" width="10.28515625" style="6" customWidth="1"/>
    <col min="1514" max="1514" width="10.7109375" style="6" customWidth="1"/>
    <col min="1515" max="1515" width="10" style="6" customWidth="1"/>
    <col min="1516" max="1516" width="10.28515625" style="6" customWidth="1"/>
    <col min="1517" max="1517" width="12" style="6" customWidth="1"/>
    <col min="1518" max="1519" width="9.28515625" style="6" customWidth="1"/>
    <col min="1520" max="1521" width="9.28515625" style="6"/>
    <col min="1522" max="1522" width="10.42578125" style="6" customWidth="1"/>
    <col min="1523" max="1742" width="9.28515625" style="6"/>
    <col min="1743" max="1743" width="16.7109375" style="6" customWidth="1"/>
    <col min="1744" max="1767" width="9.28515625" style="6" customWidth="1"/>
    <col min="1768" max="1768" width="9.7109375" style="6" customWidth="1"/>
    <col min="1769" max="1769" width="10.28515625" style="6" customWidth="1"/>
    <col min="1770" max="1770" width="10.7109375" style="6" customWidth="1"/>
    <col min="1771" max="1771" width="10" style="6" customWidth="1"/>
    <col min="1772" max="1772" width="10.28515625" style="6" customWidth="1"/>
    <col min="1773" max="1773" width="12" style="6" customWidth="1"/>
    <col min="1774" max="1775" width="9.28515625" style="6" customWidth="1"/>
    <col min="1776" max="1777" width="9.28515625" style="6"/>
    <col min="1778" max="1778" width="10.42578125" style="6" customWidth="1"/>
    <col min="1779" max="1998" width="9.28515625" style="6"/>
    <col min="1999" max="1999" width="16.7109375" style="6" customWidth="1"/>
    <col min="2000" max="2023" width="9.28515625" style="6" customWidth="1"/>
    <col min="2024" max="2024" width="9.7109375" style="6" customWidth="1"/>
    <col min="2025" max="2025" width="10.28515625" style="6" customWidth="1"/>
    <col min="2026" max="2026" width="10.7109375" style="6" customWidth="1"/>
    <col min="2027" max="2027" width="10" style="6" customWidth="1"/>
    <col min="2028" max="2028" width="10.28515625" style="6" customWidth="1"/>
    <col min="2029" max="2029" width="12" style="6" customWidth="1"/>
    <col min="2030" max="2031" width="9.28515625" style="6" customWidth="1"/>
    <col min="2032" max="2033" width="9.28515625" style="6"/>
    <col min="2034" max="2034" width="10.42578125" style="6" customWidth="1"/>
    <col min="2035" max="2254" width="9.28515625" style="6"/>
    <col min="2255" max="2255" width="16.7109375" style="6" customWidth="1"/>
    <col min="2256" max="2279" width="9.28515625" style="6" customWidth="1"/>
    <col min="2280" max="2280" width="9.7109375" style="6" customWidth="1"/>
    <col min="2281" max="2281" width="10.28515625" style="6" customWidth="1"/>
    <col min="2282" max="2282" width="10.7109375" style="6" customWidth="1"/>
    <col min="2283" max="2283" width="10" style="6" customWidth="1"/>
    <col min="2284" max="2284" width="10.28515625" style="6" customWidth="1"/>
    <col min="2285" max="2285" width="12" style="6" customWidth="1"/>
    <col min="2286" max="2287" width="9.28515625" style="6" customWidth="1"/>
    <col min="2288" max="2289" width="9.28515625" style="6"/>
    <col min="2290" max="2290" width="10.42578125" style="6" customWidth="1"/>
    <col min="2291" max="2510" width="9.28515625" style="6"/>
    <col min="2511" max="2511" width="16.7109375" style="6" customWidth="1"/>
    <col min="2512" max="2535" width="9.28515625" style="6" customWidth="1"/>
    <col min="2536" max="2536" width="9.7109375" style="6" customWidth="1"/>
    <col min="2537" max="2537" width="10.28515625" style="6" customWidth="1"/>
    <col min="2538" max="2538" width="10.7109375" style="6" customWidth="1"/>
    <col min="2539" max="2539" width="10" style="6" customWidth="1"/>
    <col min="2540" max="2540" width="10.28515625" style="6" customWidth="1"/>
    <col min="2541" max="2541" width="12" style="6" customWidth="1"/>
    <col min="2542" max="2543" width="9.28515625" style="6" customWidth="1"/>
    <col min="2544" max="2545" width="9.28515625" style="6"/>
    <col min="2546" max="2546" width="10.42578125" style="6" customWidth="1"/>
    <col min="2547" max="2766" width="9.28515625" style="6"/>
    <col min="2767" max="2767" width="16.7109375" style="6" customWidth="1"/>
    <col min="2768" max="2791" width="9.28515625" style="6" customWidth="1"/>
    <col min="2792" max="2792" width="9.7109375" style="6" customWidth="1"/>
    <col min="2793" max="2793" width="10.28515625" style="6" customWidth="1"/>
    <col min="2794" max="2794" width="10.7109375" style="6" customWidth="1"/>
    <col min="2795" max="2795" width="10" style="6" customWidth="1"/>
    <col min="2796" max="2796" width="10.28515625" style="6" customWidth="1"/>
    <col min="2797" max="2797" width="12" style="6" customWidth="1"/>
    <col min="2798" max="2799" width="9.28515625" style="6" customWidth="1"/>
    <col min="2800" max="2801" width="9.28515625" style="6"/>
    <col min="2802" max="2802" width="10.42578125" style="6" customWidth="1"/>
    <col min="2803" max="3022" width="9.28515625" style="6"/>
    <col min="3023" max="3023" width="16.7109375" style="6" customWidth="1"/>
    <col min="3024" max="3047" width="9.28515625" style="6" customWidth="1"/>
    <col min="3048" max="3048" width="9.7109375" style="6" customWidth="1"/>
    <col min="3049" max="3049" width="10.28515625" style="6" customWidth="1"/>
    <col min="3050" max="3050" width="10.7109375" style="6" customWidth="1"/>
    <col min="3051" max="3051" width="10" style="6" customWidth="1"/>
    <col min="3052" max="3052" width="10.28515625" style="6" customWidth="1"/>
    <col min="3053" max="3053" width="12" style="6" customWidth="1"/>
    <col min="3054" max="3055" width="9.28515625" style="6" customWidth="1"/>
    <col min="3056" max="3057" width="9.28515625" style="6"/>
    <col min="3058" max="3058" width="10.42578125" style="6" customWidth="1"/>
    <col min="3059" max="3278" width="9.28515625" style="6"/>
    <col min="3279" max="3279" width="16.7109375" style="6" customWidth="1"/>
    <col min="3280" max="3303" width="9.28515625" style="6" customWidth="1"/>
    <col min="3304" max="3304" width="9.7109375" style="6" customWidth="1"/>
    <col min="3305" max="3305" width="10.28515625" style="6" customWidth="1"/>
    <col min="3306" max="3306" width="10.7109375" style="6" customWidth="1"/>
    <col min="3307" max="3307" width="10" style="6" customWidth="1"/>
    <col min="3308" max="3308" width="10.28515625" style="6" customWidth="1"/>
    <col min="3309" max="3309" width="12" style="6" customWidth="1"/>
    <col min="3310" max="3311" width="9.28515625" style="6" customWidth="1"/>
    <col min="3312" max="3313" width="9.28515625" style="6"/>
    <col min="3314" max="3314" width="10.42578125" style="6" customWidth="1"/>
    <col min="3315" max="3534" width="9.28515625" style="6"/>
    <col min="3535" max="3535" width="16.7109375" style="6" customWidth="1"/>
    <col min="3536" max="3559" width="9.28515625" style="6" customWidth="1"/>
    <col min="3560" max="3560" width="9.7109375" style="6" customWidth="1"/>
    <col min="3561" max="3561" width="10.28515625" style="6" customWidth="1"/>
    <col min="3562" max="3562" width="10.7109375" style="6" customWidth="1"/>
    <col min="3563" max="3563" width="10" style="6" customWidth="1"/>
    <col min="3564" max="3564" width="10.28515625" style="6" customWidth="1"/>
    <col min="3565" max="3565" width="12" style="6" customWidth="1"/>
    <col min="3566" max="3567" width="9.28515625" style="6" customWidth="1"/>
    <col min="3568" max="3569" width="9.28515625" style="6"/>
    <col min="3570" max="3570" width="10.42578125" style="6" customWidth="1"/>
    <col min="3571" max="3790" width="9.28515625" style="6"/>
    <col min="3791" max="3791" width="16.7109375" style="6" customWidth="1"/>
    <col min="3792" max="3815" width="9.28515625" style="6" customWidth="1"/>
    <col min="3816" max="3816" width="9.7109375" style="6" customWidth="1"/>
    <col min="3817" max="3817" width="10.28515625" style="6" customWidth="1"/>
    <col min="3818" max="3818" width="10.7109375" style="6" customWidth="1"/>
    <col min="3819" max="3819" width="10" style="6" customWidth="1"/>
    <col min="3820" max="3820" width="10.28515625" style="6" customWidth="1"/>
    <col min="3821" max="3821" width="12" style="6" customWidth="1"/>
    <col min="3822" max="3823" width="9.28515625" style="6" customWidth="1"/>
    <col min="3824" max="3825" width="9.28515625" style="6"/>
    <col min="3826" max="3826" width="10.42578125" style="6" customWidth="1"/>
    <col min="3827" max="4046" width="9.28515625" style="6"/>
    <col min="4047" max="4047" width="16.7109375" style="6" customWidth="1"/>
    <col min="4048" max="4071" width="9.28515625" style="6" customWidth="1"/>
    <col min="4072" max="4072" width="9.7109375" style="6" customWidth="1"/>
    <col min="4073" max="4073" width="10.28515625" style="6" customWidth="1"/>
    <col min="4074" max="4074" width="10.7109375" style="6" customWidth="1"/>
    <col min="4075" max="4075" width="10" style="6" customWidth="1"/>
    <col min="4076" max="4076" width="10.28515625" style="6" customWidth="1"/>
    <col min="4077" max="4077" width="12" style="6" customWidth="1"/>
    <col min="4078" max="4079" width="9.28515625" style="6" customWidth="1"/>
    <col min="4080" max="4081" width="9.28515625" style="6"/>
    <col min="4082" max="4082" width="10.42578125" style="6" customWidth="1"/>
    <col min="4083" max="4302" width="9.28515625" style="6"/>
    <col min="4303" max="4303" width="16.7109375" style="6" customWidth="1"/>
    <col min="4304" max="4327" width="9.28515625" style="6" customWidth="1"/>
    <col min="4328" max="4328" width="9.7109375" style="6" customWidth="1"/>
    <col min="4329" max="4329" width="10.28515625" style="6" customWidth="1"/>
    <col min="4330" max="4330" width="10.7109375" style="6" customWidth="1"/>
    <col min="4331" max="4331" width="10" style="6" customWidth="1"/>
    <col min="4332" max="4332" width="10.28515625" style="6" customWidth="1"/>
    <col min="4333" max="4333" width="12" style="6" customWidth="1"/>
    <col min="4334" max="4335" width="9.28515625" style="6" customWidth="1"/>
    <col min="4336" max="4337" width="9.28515625" style="6"/>
    <col min="4338" max="4338" width="10.42578125" style="6" customWidth="1"/>
    <col min="4339" max="4558" width="9.28515625" style="6"/>
    <col min="4559" max="4559" width="16.7109375" style="6" customWidth="1"/>
    <col min="4560" max="4583" width="9.28515625" style="6" customWidth="1"/>
    <col min="4584" max="4584" width="9.7109375" style="6" customWidth="1"/>
    <col min="4585" max="4585" width="10.28515625" style="6" customWidth="1"/>
    <col min="4586" max="4586" width="10.7109375" style="6" customWidth="1"/>
    <col min="4587" max="4587" width="10" style="6" customWidth="1"/>
    <col min="4588" max="4588" width="10.28515625" style="6" customWidth="1"/>
    <col min="4589" max="4589" width="12" style="6" customWidth="1"/>
    <col min="4590" max="4591" width="9.28515625" style="6" customWidth="1"/>
    <col min="4592" max="4593" width="9.28515625" style="6"/>
    <col min="4594" max="4594" width="10.42578125" style="6" customWidth="1"/>
    <col min="4595" max="4814" width="9.28515625" style="6"/>
    <col min="4815" max="4815" width="16.7109375" style="6" customWidth="1"/>
    <col min="4816" max="4839" width="9.28515625" style="6" customWidth="1"/>
    <col min="4840" max="4840" width="9.7109375" style="6" customWidth="1"/>
    <col min="4841" max="4841" width="10.28515625" style="6" customWidth="1"/>
    <col min="4842" max="4842" width="10.7109375" style="6" customWidth="1"/>
    <col min="4843" max="4843" width="10" style="6" customWidth="1"/>
    <col min="4844" max="4844" width="10.28515625" style="6" customWidth="1"/>
    <col min="4845" max="4845" width="12" style="6" customWidth="1"/>
    <col min="4846" max="4847" width="9.28515625" style="6" customWidth="1"/>
    <col min="4848" max="4849" width="9.28515625" style="6"/>
    <col min="4850" max="4850" width="10.42578125" style="6" customWidth="1"/>
    <col min="4851" max="5070" width="9.28515625" style="6"/>
    <col min="5071" max="5071" width="16.7109375" style="6" customWidth="1"/>
    <col min="5072" max="5095" width="9.28515625" style="6" customWidth="1"/>
    <col min="5096" max="5096" width="9.7109375" style="6" customWidth="1"/>
    <col min="5097" max="5097" width="10.28515625" style="6" customWidth="1"/>
    <col min="5098" max="5098" width="10.7109375" style="6" customWidth="1"/>
    <col min="5099" max="5099" width="10" style="6" customWidth="1"/>
    <col min="5100" max="5100" width="10.28515625" style="6" customWidth="1"/>
    <col min="5101" max="5101" width="12" style="6" customWidth="1"/>
    <col min="5102" max="5103" width="9.28515625" style="6" customWidth="1"/>
    <col min="5104" max="5105" width="9.28515625" style="6"/>
    <col min="5106" max="5106" width="10.42578125" style="6" customWidth="1"/>
    <col min="5107" max="5326" width="9.28515625" style="6"/>
    <col min="5327" max="5327" width="16.7109375" style="6" customWidth="1"/>
    <col min="5328" max="5351" width="9.28515625" style="6" customWidth="1"/>
    <col min="5352" max="5352" width="9.7109375" style="6" customWidth="1"/>
    <col min="5353" max="5353" width="10.28515625" style="6" customWidth="1"/>
    <col min="5354" max="5354" width="10.7109375" style="6" customWidth="1"/>
    <col min="5355" max="5355" width="10" style="6" customWidth="1"/>
    <col min="5356" max="5356" width="10.28515625" style="6" customWidth="1"/>
    <col min="5357" max="5357" width="12" style="6" customWidth="1"/>
    <col min="5358" max="5359" width="9.28515625" style="6" customWidth="1"/>
    <col min="5360" max="5361" width="9.28515625" style="6"/>
    <col min="5362" max="5362" width="10.42578125" style="6" customWidth="1"/>
    <col min="5363" max="5582" width="9.28515625" style="6"/>
    <col min="5583" max="5583" width="16.7109375" style="6" customWidth="1"/>
    <col min="5584" max="5607" width="9.28515625" style="6" customWidth="1"/>
    <col min="5608" max="5608" width="9.7109375" style="6" customWidth="1"/>
    <col min="5609" max="5609" width="10.28515625" style="6" customWidth="1"/>
    <col min="5610" max="5610" width="10.7109375" style="6" customWidth="1"/>
    <col min="5611" max="5611" width="10" style="6" customWidth="1"/>
    <col min="5612" max="5612" width="10.28515625" style="6" customWidth="1"/>
    <col min="5613" max="5613" width="12" style="6" customWidth="1"/>
    <col min="5614" max="5615" width="9.28515625" style="6" customWidth="1"/>
    <col min="5616" max="5617" width="9.28515625" style="6"/>
    <col min="5618" max="5618" width="10.42578125" style="6" customWidth="1"/>
    <col min="5619" max="5838" width="9.28515625" style="6"/>
    <col min="5839" max="5839" width="16.7109375" style="6" customWidth="1"/>
    <col min="5840" max="5863" width="9.28515625" style="6" customWidth="1"/>
    <col min="5864" max="5864" width="9.7109375" style="6" customWidth="1"/>
    <col min="5865" max="5865" width="10.28515625" style="6" customWidth="1"/>
    <col min="5866" max="5866" width="10.7109375" style="6" customWidth="1"/>
    <col min="5867" max="5867" width="10" style="6" customWidth="1"/>
    <col min="5868" max="5868" width="10.28515625" style="6" customWidth="1"/>
    <col min="5869" max="5869" width="12" style="6" customWidth="1"/>
    <col min="5870" max="5871" width="9.28515625" style="6" customWidth="1"/>
    <col min="5872" max="5873" width="9.28515625" style="6"/>
    <col min="5874" max="5874" width="10.42578125" style="6" customWidth="1"/>
    <col min="5875" max="6094" width="9.28515625" style="6"/>
    <col min="6095" max="6095" width="16.7109375" style="6" customWidth="1"/>
    <col min="6096" max="6119" width="9.28515625" style="6" customWidth="1"/>
    <col min="6120" max="6120" width="9.7109375" style="6" customWidth="1"/>
    <col min="6121" max="6121" width="10.28515625" style="6" customWidth="1"/>
    <col min="6122" max="6122" width="10.7109375" style="6" customWidth="1"/>
    <col min="6123" max="6123" width="10" style="6" customWidth="1"/>
    <col min="6124" max="6124" width="10.28515625" style="6" customWidth="1"/>
    <col min="6125" max="6125" width="12" style="6" customWidth="1"/>
    <col min="6126" max="6127" width="9.28515625" style="6" customWidth="1"/>
    <col min="6128" max="6129" width="9.28515625" style="6"/>
    <col min="6130" max="6130" width="10.42578125" style="6" customWidth="1"/>
    <col min="6131" max="6350" width="9.28515625" style="6"/>
    <col min="6351" max="6351" width="16.7109375" style="6" customWidth="1"/>
    <col min="6352" max="6375" width="9.28515625" style="6" customWidth="1"/>
    <col min="6376" max="6376" width="9.7109375" style="6" customWidth="1"/>
    <col min="6377" max="6377" width="10.28515625" style="6" customWidth="1"/>
    <col min="6378" max="6378" width="10.7109375" style="6" customWidth="1"/>
    <col min="6379" max="6379" width="10" style="6" customWidth="1"/>
    <col min="6380" max="6380" width="10.28515625" style="6" customWidth="1"/>
    <col min="6381" max="6381" width="12" style="6" customWidth="1"/>
    <col min="6382" max="6383" width="9.28515625" style="6" customWidth="1"/>
    <col min="6384" max="6385" width="9.28515625" style="6"/>
    <col min="6386" max="6386" width="10.42578125" style="6" customWidth="1"/>
    <col min="6387" max="6606" width="9.28515625" style="6"/>
    <col min="6607" max="6607" width="16.7109375" style="6" customWidth="1"/>
    <col min="6608" max="6631" width="9.28515625" style="6" customWidth="1"/>
    <col min="6632" max="6632" width="9.7109375" style="6" customWidth="1"/>
    <col min="6633" max="6633" width="10.28515625" style="6" customWidth="1"/>
    <col min="6634" max="6634" width="10.7109375" style="6" customWidth="1"/>
    <col min="6635" max="6635" width="10" style="6" customWidth="1"/>
    <col min="6636" max="6636" width="10.28515625" style="6" customWidth="1"/>
    <col min="6637" max="6637" width="12" style="6" customWidth="1"/>
    <col min="6638" max="6639" width="9.28515625" style="6" customWidth="1"/>
    <col min="6640" max="6641" width="9.28515625" style="6"/>
    <col min="6642" max="6642" width="10.42578125" style="6" customWidth="1"/>
    <col min="6643" max="6862" width="9.28515625" style="6"/>
    <col min="6863" max="6863" width="16.7109375" style="6" customWidth="1"/>
    <col min="6864" max="6887" width="9.28515625" style="6" customWidth="1"/>
    <col min="6888" max="6888" width="9.7109375" style="6" customWidth="1"/>
    <col min="6889" max="6889" width="10.28515625" style="6" customWidth="1"/>
    <col min="6890" max="6890" width="10.7109375" style="6" customWidth="1"/>
    <col min="6891" max="6891" width="10" style="6" customWidth="1"/>
    <col min="6892" max="6892" width="10.28515625" style="6" customWidth="1"/>
    <col min="6893" max="6893" width="12" style="6" customWidth="1"/>
    <col min="6894" max="6895" width="9.28515625" style="6" customWidth="1"/>
    <col min="6896" max="6897" width="9.28515625" style="6"/>
    <col min="6898" max="6898" width="10.42578125" style="6" customWidth="1"/>
    <col min="6899" max="7118" width="9.28515625" style="6"/>
    <col min="7119" max="7119" width="16.7109375" style="6" customWidth="1"/>
    <col min="7120" max="7143" width="9.28515625" style="6" customWidth="1"/>
    <col min="7144" max="7144" width="9.7109375" style="6" customWidth="1"/>
    <col min="7145" max="7145" width="10.28515625" style="6" customWidth="1"/>
    <col min="7146" max="7146" width="10.7109375" style="6" customWidth="1"/>
    <col min="7147" max="7147" width="10" style="6" customWidth="1"/>
    <col min="7148" max="7148" width="10.28515625" style="6" customWidth="1"/>
    <col min="7149" max="7149" width="12" style="6" customWidth="1"/>
    <col min="7150" max="7151" width="9.28515625" style="6" customWidth="1"/>
    <col min="7152" max="7153" width="9.28515625" style="6"/>
    <col min="7154" max="7154" width="10.42578125" style="6" customWidth="1"/>
    <col min="7155" max="7374" width="9.28515625" style="6"/>
    <col min="7375" max="7375" width="16.7109375" style="6" customWidth="1"/>
    <col min="7376" max="7399" width="9.28515625" style="6" customWidth="1"/>
    <col min="7400" max="7400" width="9.7109375" style="6" customWidth="1"/>
    <col min="7401" max="7401" width="10.28515625" style="6" customWidth="1"/>
    <col min="7402" max="7402" width="10.7109375" style="6" customWidth="1"/>
    <col min="7403" max="7403" width="10" style="6" customWidth="1"/>
    <col min="7404" max="7404" width="10.28515625" style="6" customWidth="1"/>
    <col min="7405" max="7405" width="12" style="6" customWidth="1"/>
    <col min="7406" max="7407" width="9.28515625" style="6" customWidth="1"/>
    <col min="7408" max="7409" width="9.28515625" style="6"/>
    <col min="7410" max="7410" width="10.42578125" style="6" customWidth="1"/>
    <col min="7411" max="7630" width="9.28515625" style="6"/>
    <col min="7631" max="7631" width="16.7109375" style="6" customWidth="1"/>
    <col min="7632" max="7655" width="9.28515625" style="6" customWidth="1"/>
    <col min="7656" max="7656" width="9.7109375" style="6" customWidth="1"/>
    <col min="7657" max="7657" width="10.28515625" style="6" customWidth="1"/>
    <col min="7658" max="7658" width="10.7109375" style="6" customWidth="1"/>
    <col min="7659" max="7659" width="10" style="6" customWidth="1"/>
    <col min="7660" max="7660" width="10.28515625" style="6" customWidth="1"/>
    <col min="7661" max="7661" width="12" style="6" customWidth="1"/>
    <col min="7662" max="7663" width="9.28515625" style="6" customWidth="1"/>
    <col min="7664" max="7665" width="9.28515625" style="6"/>
    <col min="7666" max="7666" width="10.42578125" style="6" customWidth="1"/>
    <col min="7667" max="7886" width="9.28515625" style="6"/>
    <col min="7887" max="7887" width="16.7109375" style="6" customWidth="1"/>
    <col min="7888" max="7911" width="9.28515625" style="6" customWidth="1"/>
    <col min="7912" max="7912" width="9.7109375" style="6" customWidth="1"/>
    <col min="7913" max="7913" width="10.28515625" style="6" customWidth="1"/>
    <col min="7914" max="7914" width="10.7109375" style="6" customWidth="1"/>
    <col min="7915" max="7915" width="10" style="6" customWidth="1"/>
    <col min="7916" max="7916" width="10.28515625" style="6" customWidth="1"/>
    <col min="7917" max="7917" width="12" style="6" customWidth="1"/>
    <col min="7918" max="7919" width="9.28515625" style="6" customWidth="1"/>
    <col min="7920" max="7921" width="9.28515625" style="6"/>
    <col min="7922" max="7922" width="10.42578125" style="6" customWidth="1"/>
    <col min="7923" max="8142" width="9.28515625" style="6"/>
    <col min="8143" max="8143" width="16.7109375" style="6" customWidth="1"/>
    <col min="8144" max="8167" width="9.28515625" style="6" customWidth="1"/>
    <col min="8168" max="8168" width="9.7109375" style="6" customWidth="1"/>
    <col min="8169" max="8169" width="10.28515625" style="6" customWidth="1"/>
    <col min="8170" max="8170" width="10.7109375" style="6" customWidth="1"/>
    <col min="8171" max="8171" width="10" style="6" customWidth="1"/>
    <col min="8172" max="8172" width="10.28515625" style="6" customWidth="1"/>
    <col min="8173" max="8173" width="12" style="6" customWidth="1"/>
    <col min="8174" max="8175" width="9.28515625" style="6" customWidth="1"/>
    <col min="8176" max="8177" width="9.28515625" style="6"/>
    <col min="8178" max="8178" width="10.42578125" style="6" customWidth="1"/>
    <col min="8179" max="8398" width="9.28515625" style="6"/>
    <col min="8399" max="8399" width="16.7109375" style="6" customWidth="1"/>
    <col min="8400" max="8423" width="9.28515625" style="6" customWidth="1"/>
    <col min="8424" max="8424" width="9.7109375" style="6" customWidth="1"/>
    <col min="8425" max="8425" width="10.28515625" style="6" customWidth="1"/>
    <col min="8426" max="8426" width="10.7109375" style="6" customWidth="1"/>
    <col min="8427" max="8427" width="10" style="6" customWidth="1"/>
    <col min="8428" max="8428" width="10.28515625" style="6" customWidth="1"/>
    <col min="8429" max="8429" width="12" style="6" customWidth="1"/>
    <col min="8430" max="8431" width="9.28515625" style="6" customWidth="1"/>
    <col min="8432" max="8433" width="9.28515625" style="6"/>
    <col min="8434" max="8434" width="10.42578125" style="6" customWidth="1"/>
    <col min="8435" max="8654" width="9.28515625" style="6"/>
    <col min="8655" max="8655" width="16.7109375" style="6" customWidth="1"/>
    <col min="8656" max="8679" width="9.28515625" style="6" customWidth="1"/>
    <col min="8680" max="8680" width="9.7109375" style="6" customWidth="1"/>
    <col min="8681" max="8681" width="10.28515625" style="6" customWidth="1"/>
    <col min="8682" max="8682" width="10.7109375" style="6" customWidth="1"/>
    <col min="8683" max="8683" width="10" style="6" customWidth="1"/>
    <col min="8684" max="8684" width="10.28515625" style="6" customWidth="1"/>
    <col min="8685" max="8685" width="12" style="6" customWidth="1"/>
    <col min="8686" max="8687" width="9.28515625" style="6" customWidth="1"/>
    <col min="8688" max="8689" width="9.28515625" style="6"/>
    <col min="8690" max="8690" width="10.42578125" style="6" customWidth="1"/>
    <col min="8691" max="8910" width="9.28515625" style="6"/>
    <col min="8911" max="8911" width="16.7109375" style="6" customWidth="1"/>
    <col min="8912" max="8935" width="9.28515625" style="6" customWidth="1"/>
    <col min="8936" max="8936" width="9.7109375" style="6" customWidth="1"/>
    <col min="8937" max="8937" width="10.28515625" style="6" customWidth="1"/>
    <col min="8938" max="8938" width="10.7109375" style="6" customWidth="1"/>
    <col min="8939" max="8939" width="10" style="6" customWidth="1"/>
    <col min="8940" max="8940" width="10.28515625" style="6" customWidth="1"/>
    <col min="8941" max="8941" width="12" style="6" customWidth="1"/>
    <col min="8942" max="8943" width="9.28515625" style="6" customWidth="1"/>
    <col min="8944" max="8945" width="9.28515625" style="6"/>
    <col min="8946" max="8946" width="10.42578125" style="6" customWidth="1"/>
    <col min="8947" max="9166" width="9.28515625" style="6"/>
    <col min="9167" max="9167" width="16.7109375" style="6" customWidth="1"/>
    <col min="9168" max="9191" width="9.28515625" style="6" customWidth="1"/>
    <col min="9192" max="9192" width="9.7109375" style="6" customWidth="1"/>
    <col min="9193" max="9193" width="10.28515625" style="6" customWidth="1"/>
    <col min="9194" max="9194" width="10.7109375" style="6" customWidth="1"/>
    <col min="9195" max="9195" width="10" style="6" customWidth="1"/>
    <col min="9196" max="9196" width="10.28515625" style="6" customWidth="1"/>
    <col min="9197" max="9197" width="12" style="6" customWidth="1"/>
    <col min="9198" max="9199" width="9.28515625" style="6" customWidth="1"/>
    <col min="9200" max="9201" width="9.28515625" style="6"/>
    <col min="9202" max="9202" width="10.42578125" style="6" customWidth="1"/>
    <col min="9203" max="9422" width="9.28515625" style="6"/>
    <col min="9423" max="9423" width="16.7109375" style="6" customWidth="1"/>
    <col min="9424" max="9447" width="9.28515625" style="6" customWidth="1"/>
    <col min="9448" max="9448" width="9.7109375" style="6" customWidth="1"/>
    <col min="9449" max="9449" width="10.28515625" style="6" customWidth="1"/>
    <col min="9450" max="9450" width="10.7109375" style="6" customWidth="1"/>
    <col min="9451" max="9451" width="10" style="6" customWidth="1"/>
    <col min="9452" max="9452" width="10.28515625" style="6" customWidth="1"/>
    <col min="9453" max="9453" width="12" style="6" customWidth="1"/>
    <col min="9454" max="9455" width="9.28515625" style="6" customWidth="1"/>
    <col min="9456" max="9457" width="9.28515625" style="6"/>
    <col min="9458" max="9458" width="10.42578125" style="6" customWidth="1"/>
    <col min="9459" max="9678" width="9.28515625" style="6"/>
    <col min="9679" max="9679" width="16.7109375" style="6" customWidth="1"/>
    <col min="9680" max="9703" width="9.28515625" style="6" customWidth="1"/>
    <col min="9704" max="9704" width="9.7109375" style="6" customWidth="1"/>
    <col min="9705" max="9705" width="10.28515625" style="6" customWidth="1"/>
    <col min="9706" max="9706" width="10.7109375" style="6" customWidth="1"/>
    <col min="9707" max="9707" width="10" style="6" customWidth="1"/>
    <col min="9708" max="9708" width="10.28515625" style="6" customWidth="1"/>
    <col min="9709" max="9709" width="12" style="6" customWidth="1"/>
    <col min="9710" max="9711" width="9.28515625" style="6" customWidth="1"/>
    <col min="9712" max="9713" width="9.28515625" style="6"/>
    <col min="9714" max="9714" width="10.42578125" style="6" customWidth="1"/>
    <col min="9715" max="9934" width="9.28515625" style="6"/>
    <col min="9935" max="9935" width="16.7109375" style="6" customWidth="1"/>
    <col min="9936" max="9959" width="9.28515625" style="6" customWidth="1"/>
    <col min="9960" max="9960" width="9.7109375" style="6" customWidth="1"/>
    <col min="9961" max="9961" width="10.28515625" style="6" customWidth="1"/>
    <col min="9962" max="9962" width="10.7109375" style="6" customWidth="1"/>
    <col min="9963" max="9963" width="10" style="6" customWidth="1"/>
    <col min="9964" max="9964" width="10.28515625" style="6" customWidth="1"/>
    <col min="9965" max="9965" width="12" style="6" customWidth="1"/>
    <col min="9966" max="9967" width="9.28515625" style="6" customWidth="1"/>
    <col min="9968" max="9969" width="9.28515625" style="6"/>
    <col min="9970" max="9970" width="10.42578125" style="6" customWidth="1"/>
    <col min="9971" max="10190" width="9.28515625" style="6"/>
    <col min="10191" max="10191" width="16.7109375" style="6" customWidth="1"/>
    <col min="10192" max="10215" width="9.28515625" style="6" customWidth="1"/>
    <col min="10216" max="10216" width="9.7109375" style="6" customWidth="1"/>
    <col min="10217" max="10217" width="10.28515625" style="6" customWidth="1"/>
    <col min="10218" max="10218" width="10.7109375" style="6" customWidth="1"/>
    <col min="10219" max="10219" width="10" style="6" customWidth="1"/>
    <col min="10220" max="10220" width="10.28515625" style="6" customWidth="1"/>
    <col min="10221" max="10221" width="12" style="6" customWidth="1"/>
    <col min="10222" max="10223" width="9.28515625" style="6" customWidth="1"/>
    <col min="10224" max="10225" width="9.28515625" style="6"/>
    <col min="10226" max="10226" width="10.42578125" style="6" customWidth="1"/>
    <col min="10227" max="10446" width="9.28515625" style="6"/>
    <col min="10447" max="10447" width="16.7109375" style="6" customWidth="1"/>
    <col min="10448" max="10471" width="9.28515625" style="6" customWidth="1"/>
    <col min="10472" max="10472" width="9.7109375" style="6" customWidth="1"/>
    <col min="10473" max="10473" width="10.28515625" style="6" customWidth="1"/>
    <col min="10474" max="10474" width="10.7109375" style="6" customWidth="1"/>
    <col min="10475" max="10475" width="10" style="6" customWidth="1"/>
    <col min="10476" max="10476" width="10.28515625" style="6" customWidth="1"/>
    <col min="10477" max="10477" width="12" style="6" customWidth="1"/>
    <col min="10478" max="10479" width="9.28515625" style="6" customWidth="1"/>
    <col min="10480" max="10481" width="9.28515625" style="6"/>
    <col min="10482" max="10482" width="10.42578125" style="6" customWidth="1"/>
    <col min="10483" max="10702" width="9.28515625" style="6"/>
    <col min="10703" max="10703" width="16.7109375" style="6" customWidth="1"/>
    <col min="10704" max="10727" width="9.28515625" style="6" customWidth="1"/>
    <col min="10728" max="10728" width="9.7109375" style="6" customWidth="1"/>
    <col min="10729" max="10729" width="10.28515625" style="6" customWidth="1"/>
    <col min="10730" max="10730" width="10.7109375" style="6" customWidth="1"/>
    <col min="10731" max="10731" width="10" style="6" customWidth="1"/>
    <col min="10732" max="10732" width="10.28515625" style="6" customWidth="1"/>
    <col min="10733" max="10733" width="12" style="6" customWidth="1"/>
    <col min="10734" max="10735" width="9.28515625" style="6" customWidth="1"/>
    <col min="10736" max="10737" width="9.28515625" style="6"/>
    <col min="10738" max="10738" width="10.42578125" style="6" customWidth="1"/>
    <col min="10739" max="10958" width="9.28515625" style="6"/>
    <col min="10959" max="10959" width="16.7109375" style="6" customWidth="1"/>
    <col min="10960" max="10983" width="9.28515625" style="6" customWidth="1"/>
    <col min="10984" max="10984" width="9.7109375" style="6" customWidth="1"/>
    <col min="10985" max="10985" width="10.28515625" style="6" customWidth="1"/>
    <col min="10986" max="10986" width="10.7109375" style="6" customWidth="1"/>
    <col min="10987" max="10987" width="10" style="6" customWidth="1"/>
    <col min="10988" max="10988" width="10.28515625" style="6" customWidth="1"/>
    <col min="10989" max="10989" width="12" style="6" customWidth="1"/>
    <col min="10990" max="10991" width="9.28515625" style="6" customWidth="1"/>
    <col min="10992" max="10993" width="9.28515625" style="6"/>
    <col min="10994" max="10994" width="10.42578125" style="6" customWidth="1"/>
    <col min="10995" max="11214" width="9.28515625" style="6"/>
    <col min="11215" max="11215" width="16.7109375" style="6" customWidth="1"/>
    <col min="11216" max="11239" width="9.28515625" style="6" customWidth="1"/>
    <col min="11240" max="11240" width="9.7109375" style="6" customWidth="1"/>
    <col min="11241" max="11241" width="10.28515625" style="6" customWidth="1"/>
    <col min="11242" max="11242" width="10.7109375" style="6" customWidth="1"/>
    <col min="11243" max="11243" width="10" style="6" customWidth="1"/>
    <col min="11244" max="11244" width="10.28515625" style="6" customWidth="1"/>
    <col min="11245" max="11245" width="12" style="6" customWidth="1"/>
    <col min="11246" max="11247" width="9.28515625" style="6" customWidth="1"/>
    <col min="11248" max="11249" width="9.28515625" style="6"/>
    <col min="11250" max="11250" width="10.42578125" style="6" customWidth="1"/>
    <col min="11251" max="11470" width="9.28515625" style="6"/>
    <col min="11471" max="11471" width="16.7109375" style="6" customWidth="1"/>
    <col min="11472" max="11495" width="9.28515625" style="6" customWidth="1"/>
    <col min="11496" max="11496" width="9.7109375" style="6" customWidth="1"/>
    <col min="11497" max="11497" width="10.28515625" style="6" customWidth="1"/>
    <col min="11498" max="11498" width="10.7109375" style="6" customWidth="1"/>
    <col min="11499" max="11499" width="10" style="6" customWidth="1"/>
    <col min="11500" max="11500" width="10.28515625" style="6" customWidth="1"/>
    <col min="11501" max="11501" width="12" style="6" customWidth="1"/>
    <col min="11502" max="11503" width="9.28515625" style="6" customWidth="1"/>
    <col min="11504" max="11505" width="9.28515625" style="6"/>
    <col min="11506" max="11506" width="10.42578125" style="6" customWidth="1"/>
    <col min="11507" max="11726" width="9.28515625" style="6"/>
    <col min="11727" max="11727" width="16.7109375" style="6" customWidth="1"/>
    <col min="11728" max="11751" width="9.28515625" style="6" customWidth="1"/>
    <col min="11752" max="11752" width="9.7109375" style="6" customWidth="1"/>
    <col min="11753" max="11753" width="10.28515625" style="6" customWidth="1"/>
    <col min="11754" max="11754" width="10.7109375" style="6" customWidth="1"/>
    <col min="11755" max="11755" width="10" style="6" customWidth="1"/>
    <col min="11756" max="11756" width="10.28515625" style="6" customWidth="1"/>
    <col min="11757" max="11757" width="12" style="6" customWidth="1"/>
    <col min="11758" max="11759" width="9.28515625" style="6" customWidth="1"/>
    <col min="11760" max="11761" width="9.28515625" style="6"/>
    <col min="11762" max="11762" width="10.42578125" style="6" customWidth="1"/>
    <col min="11763" max="11982" width="9.28515625" style="6"/>
    <col min="11983" max="11983" width="16.7109375" style="6" customWidth="1"/>
    <col min="11984" max="12007" width="9.28515625" style="6" customWidth="1"/>
    <col min="12008" max="12008" width="9.7109375" style="6" customWidth="1"/>
    <col min="12009" max="12009" width="10.28515625" style="6" customWidth="1"/>
    <col min="12010" max="12010" width="10.7109375" style="6" customWidth="1"/>
    <col min="12011" max="12011" width="10" style="6" customWidth="1"/>
    <col min="12012" max="12012" width="10.28515625" style="6" customWidth="1"/>
    <col min="12013" max="12013" width="12" style="6" customWidth="1"/>
    <col min="12014" max="12015" width="9.28515625" style="6" customWidth="1"/>
    <col min="12016" max="12017" width="9.28515625" style="6"/>
    <col min="12018" max="12018" width="10.42578125" style="6" customWidth="1"/>
    <col min="12019" max="12238" width="9.28515625" style="6"/>
    <col min="12239" max="12239" width="16.7109375" style="6" customWidth="1"/>
    <col min="12240" max="12263" width="9.28515625" style="6" customWidth="1"/>
    <col min="12264" max="12264" width="9.7109375" style="6" customWidth="1"/>
    <col min="12265" max="12265" width="10.28515625" style="6" customWidth="1"/>
    <col min="12266" max="12266" width="10.7109375" style="6" customWidth="1"/>
    <col min="12267" max="12267" width="10" style="6" customWidth="1"/>
    <col min="12268" max="12268" width="10.28515625" style="6" customWidth="1"/>
    <col min="12269" max="12269" width="12" style="6" customWidth="1"/>
    <col min="12270" max="12271" width="9.28515625" style="6" customWidth="1"/>
    <col min="12272" max="12273" width="9.28515625" style="6"/>
    <col min="12274" max="12274" width="10.42578125" style="6" customWidth="1"/>
    <col min="12275" max="12494" width="9.28515625" style="6"/>
    <col min="12495" max="12495" width="16.7109375" style="6" customWidth="1"/>
    <col min="12496" max="12519" width="9.28515625" style="6" customWidth="1"/>
    <col min="12520" max="12520" width="9.7109375" style="6" customWidth="1"/>
    <col min="12521" max="12521" width="10.28515625" style="6" customWidth="1"/>
    <col min="12522" max="12522" width="10.7109375" style="6" customWidth="1"/>
    <col min="12523" max="12523" width="10" style="6" customWidth="1"/>
    <col min="12524" max="12524" width="10.28515625" style="6" customWidth="1"/>
    <col min="12525" max="12525" width="12" style="6" customWidth="1"/>
    <col min="12526" max="12527" width="9.28515625" style="6" customWidth="1"/>
    <col min="12528" max="12529" width="9.28515625" style="6"/>
    <col min="12530" max="12530" width="10.42578125" style="6" customWidth="1"/>
    <col min="12531" max="12750" width="9.28515625" style="6"/>
    <col min="12751" max="12751" width="16.7109375" style="6" customWidth="1"/>
    <col min="12752" max="12775" width="9.28515625" style="6" customWidth="1"/>
    <col min="12776" max="12776" width="9.7109375" style="6" customWidth="1"/>
    <col min="12777" max="12777" width="10.28515625" style="6" customWidth="1"/>
    <col min="12778" max="12778" width="10.7109375" style="6" customWidth="1"/>
    <col min="12779" max="12779" width="10" style="6" customWidth="1"/>
    <col min="12780" max="12780" width="10.28515625" style="6" customWidth="1"/>
    <col min="12781" max="12781" width="12" style="6" customWidth="1"/>
    <col min="12782" max="12783" width="9.28515625" style="6" customWidth="1"/>
    <col min="12784" max="12785" width="9.28515625" style="6"/>
    <col min="12786" max="12786" width="10.42578125" style="6" customWidth="1"/>
    <col min="12787" max="13006" width="9.28515625" style="6"/>
    <col min="13007" max="13007" width="16.7109375" style="6" customWidth="1"/>
    <col min="13008" max="13031" width="9.28515625" style="6" customWidth="1"/>
    <col min="13032" max="13032" width="9.7109375" style="6" customWidth="1"/>
    <col min="13033" max="13033" width="10.28515625" style="6" customWidth="1"/>
    <col min="13034" max="13034" width="10.7109375" style="6" customWidth="1"/>
    <col min="13035" max="13035" width="10" style="6" customWidth="1"/>
    <col min="13036" max="13036" width="10.28515625" style="6" customWidth="1"/>
    <col min="13037" max="13037" width="12" style="6" customWidth="1"/>
    <col min="13038" max="13039" width="9.28515625" style="6" customWidth="1"/>
    <col min="13040" max="13041" width="9.28515625" style="6"/>
    <col min="13042" max="13042" width="10.42578125" style="6" customWidth="1"/>
    <col min="13043" max="13262" width="9.28515625" style="6"/>
    <col min="13263" max="13263" width="16.7109375" style="6" customWidth="1"/>
    <col min="13264" max="13287" width="9.28515625" style="6" customWidth="1"/>
    <col min="13288" max="13288" width="9.7109375" style="6" customWidth="1"/>
    <col min="13289" max="13289" width="10.28515625" style="6" customWidth="1"/>
    <col min="13290" max="13290" width="10.7109375" style="6" customWidth="1"/>
    <col min="13291" max="13291" width="10" style="6" customWidth="1"/>
    <col min="13292" max="13292" width="10.28515625" style="6" customWidth="1"/>
    <col min="13293" max="13293" width="12" style="6" customWidth="1"/>
    <col min="13294" max="13295" width="9.28515625" style="6" customWidth="1"/>
    <col min="13296" max="13297" width="9.28515625" style="6"/>
    <col min="13298" max="13298" width="10.42578125" style="6" customWidth="1"/>
    <col min="13299" max="13518" width="9.28515625" style="6"/>
    <col min="13519" max="13519" width="16.7109375" style="6" customWidth="1"/>
    <col min="13520" max="13543" width="9.28515625" style="6" customWidth="1"/>
    <col min="13544" max="13544" width="9.7109375" style="6" customWidth="1"/>
    <col min="13545" max="13545" width="10.28515625" style="6" customWidth="1"/>
    <col min="13546" max="13546" width="10.7109375" style="6" customWidth="1"/>
    <col min="13547" max="13547" width="10" style="6" customWidth="1"/>
    <col min="13548" max="13548" width="10.28515625" style="6" customWidth="1"/>
    <col min="13549" max="13549" width="12" style="6" customWidth="1"/>
    <col min="13550" max="13551" width="9.28515625" style="6" customWidth="1"/>
    <col min="13552" max="13553" width="9.28515625" style="6"/>
    <col min="13554" max="13554" width="10.42578125" style="6" customWidth="1"/>
    <col min="13555" max="13774" width="9.28515625" style="6"/>
    <col min="13775" max="13775" width="16.7109375" style="6" customWidth="1"/>
    <col min="13776" max="13799" width="9.28515625" style="6" customWidth="1"/>
    <col min="13800" max="13800" width="9.7109375" style="6" customWidth="1"/>
    <col min="13801" max="13801" width="10.28515625" style="6" customWidth="1"/>
    <col min="13802" max="13802" width="10.7109375" style="6" customWidth="1"/>
    <col min="13803" max="13803" width="10" style="6" customWidth="1"/>
    <col min="13804" max="13804" width="10.28515625" style="6" customWidth="1"/>
    <col min="13805" max="13805" width="12" style="6" customWidth="1"/>
    <col min="13806" max="13807" width="9.28515625" style="6" customWidth="1"/>
    <col min="13808" max="13809" width="9.28515625" style="6"/>
    <col min="13810" max="13810" width="10.42578125" style="6" customWidth="1"/>
    <col min="13811" max="14030" width="9.28515625" style="6"/>
    <col min="14031" max="14031" width="16.7109375" style="6" customWidth="1"/>
    <col min="14032" max="14055" width="9.28515625" style="6" customWidth="1"/>
    <col min="14056" max="14056" width="9.7109375" style="6" customWidth="1"/>
    <col min="14057" max="14057" width="10.28515625" style="6" customWidth="1"/>
    <col min="14058" max="14058" width="10.7109375" style="6" customWidth="1"/>
    <col min="14059" max="14059" width="10" style="6" customWidth="1"/>
    <col min="14060" max="14060" width="10.28515625" style="6" customWidth="1"/>
    <col min="14061" max="14061" width="12" style="6" customWidth="1"/>
    <col min="14062" max="14063" width="9.28515625" style="6" customWidth="1"/>
    <col min="14064" max="14065" width="9.28515625" style="6"/>
    <col min="14066" max="14066" width="10.42578125" style="6" customWidth="1"/>
    <col min="14067" max="14286" width="9.28515625" style="6"/>
    <col min="14287" max="14287" width="16.7109375" style="6" customWidth="1"/>
    <col min="14288" max="14311" width="9.28515625" style="6" customWidth="1"/>
    <col min="14312" max="14312" width="9.7109375" style="6" customWidth="1"/>
    <col min="14313" max="14313" width="10.28515625" style="6" customWidth="1"/>
    <col min="14314" max="14314" width="10.7109375" style="6" customWidth="1"/>
    <col min="14315" max="14315" width="10" style="6" customWidth="1"/>
    <col min="14316" max="14316" width="10.28515625" style="6" customWidth="1"/>
    <col min="14317" max="14317" width="12" style="6" customWidth="1"/>
    <col min="14318" max="14319" width="9.28515625" style="6" customWidth="1"/>
    <col min="14320" max="14321" width="9.28515625" style="6"/>
    <col min="14322" max="14322" width="10.42578125" style="6" customWidth="1"/>
    <col min="14323" max="14542" width="9.28515625" style="6"/>
    <col min="14543" max="14543" width="16.7109375" style="6" customWidth="1"/>
    <col min="14544" max="14567" width="9.28515625" style="6" customWidth="1"/>
    <col min="14568" max="14568" width="9.7109375" style="6" customWidth="1"/>
    <col min="14569" max="14569" width="10.28515625" style="6" customWidth="1"/>
    <col min="14570" max="14570" width="10.7109375" style="6" customWidth="1"/>
    <col min="14571" max="14571" width="10" style="6" customWidth="1"/>
    <col min="14572" max="14572" width="10.28515625" style="6" customWidth="1"/>
    <col min="14573" max="14573" width="12" style="6" customWidth="1"/>
    <col min="14574" max="14575" width="9.28515625" style="6" customWidth="1"/>
    <col min="14576" max="14577" width="9.28515625" style="6"/>
    <col min="14578" max="14578" width="10.42578125" style="6" customWidth="1"/>
    <col min="14579" max="14798" width="9.28515625" style="6"/>
    <col min="14799" max="14799" width="16.7109375" style="6" customWidth="1"/>
    <col min="14800" max="14823" width="9.28515625" style="6" customWidth="1"/>
    <col min="14824" max="14824" width="9.7109375" style="6" customWidth="1"/>
    <col min="14825" max="14825" width="10.28515625" style="6" customWidth="1"/>
    <col min="14826" max="14826" width="10.7109375" style="6" customWidth="1"/>
    <col min="14827" max="14827" width="10" style="6" customWidth="1"/>
    <col min="14828" max="14828" width="10.28515625" style="6" customWidth="1"/>
    <col min="14829" max="14829" width="12" style="6" customWidth="1"/>
    <col min="14830" max="14831" width="9.28515625" style="6" customWidth="1"/>
    <col min="14832" max="14833" width="9.28515625" style="6"/>
    <col min="14834" max="14834" width="10.42578125" style="6" customWidth="1"/>
    <col min="14835" max="15054" width="9.28515625" style="6"/>
    <col min="15055" max="15055" width="16.7109375" style="6" customWidth="1"/>
    <col min="15056" max="15079" width="9.28515625" style="6" customWidth="1"/>
    <col min="15080" max="15080" width="9.7109375" style="6" customWidth="1"/>
    <col min="15081" max="15081" width="10.28515625" style="6" customWidth="1"/>
    <col min="15082" max="15082" width="10.7109375" style="6" customWidth="1"/>
    <col min="15083" max="15083" width="10" style="6" customWidth="1"/>
    <col min="15084" max="15084" width="10.28515625" style="6" customWidth="1"/>
    <col min="15085" max="15085" width="12" style="6" customWidth="1"/>
    <col min="15086" max="15087" width="9.28515625" style="6" customWidth="1"/>
    <col min="15088" max="15089" width="9.28515625" style="6"/>
    <col min="15090" max="15090" width="10.42578125" style="6" customWidth="1"/>
    <col min="15091" max="15310" width="9.28515625" style="6"/>
    <col min="15311" max="15311" width="16.7109375" style="6" customWidth="1"/>
    <col min="15312" max="15335" width="9.28515625" style="6" customWidth="1"/>
    <col min="15336" max="15336" width="9.7109375" style="6" customWidth="1"/>
    <col min="15337" max="15337" width="10.28515625" style="6" customWidth="1"/>
    <col min="15338" max="15338" width="10.7109375" style="6" customWidth="1"/>
    <col min="15339" max="15339" width="10" style="6" customWidth="1"/>
    <col min="15340" max="15340" width="10.28515625" style="6" customWidth="1"/>
    <col min="15341" max="15341" width="12" style="6" customWidth="1"/>
    <col min="15342" max="15343" width="9.28515625" style="6" customWidth="1"/>
    <col min="15344" max="15345" width="9.28515625" style="6"/>
    <col min="15346" max="15346" width="10.42578125" style="6" customWidth="1"/>
    <col min="15347" max="15566" width="9.28515625" style="6"/>
    <col min="15567" max="15567" width="16.7109375" style="6" customWidth="1"/>
    <col min="15568" max="15591" width="9.28515625" style="6" customWidth="1"/>
    <col min="15592" max="15592" width="9.7109375" style="6" customWidth="1"/>
    <col min="15593" max="15593" width="10.28515625" style="6" customWidth="1"/>
    <col min="15594" max="15594" width="10.7109375" style="6" customWidth="1"/>
    <col min="15595" max="15595" width="10" style="6" customWidth="1"/>
    <col min="15596" max="15596" width="10.28515625" style="6" customWidth="1"/>
    <col min="15597" max="15597" width="12" style="6" customWidth="1"/>
    <col min="15598" max="15599" width="9.28515625" style="6" customWidth="1"/>
    <col min="15600" max="15601" width="9.28515625" style="6"/>
    <col min="15602" max="15602" width="10.42578125" style="6" customWidth="1"/>
    <col min="15603" max="15822" width="9.28515625" style="6"/>
    <col min="15823" max="15823" width="16.7109375" style="6" customWidth="1"/>
    <col min="15824" max="15847" width="9.28515625" style="6" customWidth="1"/>
    <col min="15848" max="15848" width="9.7109375" style="6" customWidth="1"/>
    <col min="15849" max="15849" width="10.28515625" style="6" customWidth="1"/>
    <col min="15850" max="15850" width="10.7109375" style="6" customWidth="1"/>
    <col min="15851" max="15851" width="10" style="6" customWidth="1"/>
    <col min="15852" max="15852" width="10.28515625" style="6" customWidth="1"/>
    <col min="15853" max="15853" width="12" style="6" customWidth="1"/>
    <col min="15854" max="15855" width="9.28515625" style="6" customWidth="1"/>
    <col min="15856" max="15857" width="9.28515625" style="6"/>
    <col min="15858" max="15858" width="10.42578125" style="6" customWidth="1"/>
    <col min="15859" max="16078" width="9.28515625" style="6"/>
    <col min="16079" max="16079" width="16.7109375" style="6" customWidth="1"/>
    <col min="16080" max="16103" width="9.28515625" style="6" customWidth="1"/>
    <col min="16104" max="16104" width="9.7109375" style="6" customWidth="1"/>
    <col min="16105" max="16105" width="10.28515625" style="6" customWidth="1"/>
    <col min="16106" max="16106" width="10.7109375" style="6" customWidth="1"/>
    <col min="16107" max="16107" width="10" style="6" customWidth="1"/>
    <col min="16108" max="16108" width="10.28515625" style="6" customWidth="1"/>
    <col min="16109" max="16109" width="12" style="6" customWidth="1"/>
    <col min="16110" max="16111" width="9.28515625" style="6" customWidth="1"/>
    <col min="16112" max="16113" width="9.28515625" style="6"/>
    <col min="16114" max="16114" width="10.42578125" style="6" customWidth="1"/>
    <col min="16115" max="16384" width="9.28515625" style="6"/>
  </cols>
  <sheetData>
    <row r="1" spans="1:79" s="91" customFormat="1" ht="36.75" customHeight="1" x14ac:dyDescent="0.3">
      <c r="A1" s="266" t="s">
        <v>171</v>
      </c>
      <c r="B1" s="267" t="s">
        <v>172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9"/>
    </row>
    <row r="2" spans="1:79" s="91" customFormat="1" ht="18.75" x14ac:dyDescent="0.3">
      <c r="A2" s="266"/>
      <c r="B2" s="267" t="s">
        <v>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9"/>
    </row>
    <row r="3" spans="1:79" s="91" customFormat="1" ht="18.75" x14ac:dyDescent="0.3">
      <c r="A3" s="266"/>
      <c r="B3" s="271" t="s">
        <v>173</v>
      </c>
      <c r="C3" s="273" t="s">
        <v>11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267" t="s">
        <v>12</v>
      </c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9"/>
    </row>
    <row r="4" spans="1:79" s="91" customFormat="1" ht="18.75" x14ac:dyDescent="0.3">
      <c r="A4" s="270"/>
      <c r="B4" s="272"/>
      <c r="C4" s="276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  <c r="P4" s="237">
        <v>2018</v>
      </c>
      <c r="Q4" s="279"/>
      <c r="R4" s="279"/>
      <c r="S4" s="279"/>
      <c r="T4" s="279"/>
      <c r="U4" s="279"/>
      <c r="V4" s="279"/>
      <c r="W4" s="279"/>
      <c r="X4" s="280"/>
      <c r="Y4" s="280"/>
      <c r="Z4" s="280"/>
      <c r="AA4" s="280"/>
      <c r="AB4" s="237">
        <v>2019</v>
      </c>
      <c r="AC4" s="279"/>
      <c r="AD4" s="279"/>
      <c r="AE4" s="279"/>
      <c r="AF4" s="279"/>
      <c r="AG4" s="279"/>
      <c r="AH4" s="279"/>
      <c r="AI4" s="279"/>
      <c r="AJ4" s="280"/>
      <c r="AK4" s="280"/>
      <c r="AL4" s="280"/>
      <c r="AM4" s="280"/>
      <c r="AN4" s="237">
        <v>2020</v>
      </c>
      <c r="AO4" s="279"/>
      <c r="AP4" s="279"/>
      <c r="AQ4" s="279"/>
      <c r="AR4" s="279"/>
      <c r="AS4" s="279"/>
      <c r="AT4" s="279"/>
      <c r="AU4" s="279"/>
      <c r="AV4" s="280"/>
      <c r="AW4" s="280"/>
      <c r="AX4" s="280"/>
      <c r="AY4" s="280"/>
      <c r="AZ4" s="267">
        <v>2021</v>
      </c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9"/>
      <c r="BL4" s="268" t="s">
        <v>223</v>
      </c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9"/>
    </row>
    <row r="5" spans="1:79" s="1" customFormat="1" ht="15" customHeight="1" x14ac:dyDescent="0.25">
      <c r="A5" s="8" t="s">
        <v>174</v>
      </c>
      <c r="B5" s="272"/>
      <c r="C5" s="2">
        <v>2010</v>
      </c>
      <c r="D5" s="2">
        <v>2011</v>
      </c>
      <c r="E5" s="92">
        <v>2012</v>
      </c>
      <c r="F5" s="92">
        <v>2013</v>
      </c>
      <c r="G5" s="92">
        <v>2014</v>
      </c>
      <c r="H5" s="92">
        <v>2015</v>
      </c>
      <c r="I5" s="92">
        <v>2016</v>
      </c>
      <c r="J5" s="92">
        <v>2017</v>
      </c>
      <c r="K5" s="92">
        <v>2018</v>
      </c>
      <c r="L5" s="92">
        <v>2019</v>
      </c>
      <c r="M5" s="93" t="s">
        <v>175</v>
      </c>
      <c r="N5" s="93" t="s">
        <v>219</v>
      </c>
      <c r="O5" s="191" t="s">
        <v>222</v>
      </c>
      <c r="P5" s="60" t="s">
        <v>112</v>
      </c>
      <c r="Q5" s="60" t="s">
        <v>113</v>
      </c>
      <c r="R5" s="60" t="s">
        <v>114</v>
      </c>
      <c r="S5" s="60" t="s">
        <v>115</v>
      </c>
      <c r="T5" s="60" t="s">
        <v>17</v>
      </c>
      <c r="U5" s="60" t="s">
        <v>18</v>
      </c>
      <c r="V5" s="60" t="s">
        <v>19</v>
      </c>
      <c r="W5" s="60" t="s">
        <v>20</v>
      </c>
      <c r="X5" s="60" t="s">
        <v>116</v>
      </c>
      <c r="Y5" s="60" t="s">
        <v>117</v>
      </c>
      <c r="Z5" s="60" t="s">
        <v>118</v>
      </c>
      <c r="AA5" s="60" t="s">
        <v>119</v>
      </c>
      <c r="AB5" s="60" t="s">
        <v>112</v>
      </c>
      <c r="AC5" s="60" t="s">
        <v>113</v>
      </c>
      <c r="AD5" s="60" t="s">
        <v>114</v>
      </c>
      <c r="AE5" s="60" t="s">
        <v>115</v>
      </c>
      <c r="AF5" s="60" t="s">
        <v>17</v>
      </c>
      <c r="AG5" s="60" t="s">
        <v>18</v>
      </c>
      <c r="AH5" s="60" t="s">
        <v>19</v>
      </c>
      <c r="AI5" s="60" t="s">
        <v>20</v>
      </c>
      <c r="AJ5" s="60" t="s">
        <v>116</v>
      </c>
      <c r="AK5" s="60" t="s">
        <v>117</v>
      </c>
      <c r="AL5" s="60" t="s">
        <v>118</v>
      </c>
      <c r="AM5" s="60" t="s">
        <v>119</v>
      </c>
      <c r="AN5" s="60" t="s">
        <v>112</v>
      </c>
      <c r="AO5" s="60" t="s">
        <v>113</v>
      </c>
      <c r="AP5" s="60" t="s">
        <v>114</v>
      </c>
      <c r="AQ5" s="60" t="s">
        <v>115</v>
      </c>
      <c r="AR5" s="60" t="s">
        <v>17</v>
      </c>
      <c r="AS5" s="60" t="s">
        <v>18</v>
      </c>
      <c r="AT5" s="60" t="s">
        <v>19</v>
      </c>
      <c r="AU5" s="60" t="s">
        <v>20</v>
      </c>
      <c r="AV5" s="60" t="s">
        <v>116</v>
      </c>
      <c r="AW5" s="60" t="s">
        <v>117</v>
      </c>
      <c r="AX5" s="60" t="s">
        <v>118</v>
      </c>
      <c r="AY5" s="60" t="s">
        <v>119</v>
      </c>
      <c r="AZ5" s="1" t="s">
        <v>112</v>
      </c>
      <c r="BA5" s="1" t="s">
        <v>113</v>
      </c>
      <c r="BB5" s="1" t="s">
        <v>114</v>
      </c>
      <c r="BC5" s="1" t="s">
        <v>115</v>
      </c>
      <c r="BD5" s="1" t="s">
        <v>17</v>
      </c>
      <c r="BE5" s="1" t="s">
        <v>18</v>
      </c>
      <c r="BF5" s="1" t="s">
        <v>19</v>
      </c>
      <c r="BG5" s="1" t="s">
        <v>20</v>
      </c>
      <c r="BH5" s="1" t="s">
        <v>116</v>
      </c>
      <c r="BI5" s="1" t="s">
        <v>117</v>
      </c>
      <c r="BJ5" s="1" t="s">
        <v>118</v>
      </c>
      <c r="BK5" s="1" t="s">
        <v>119</v>
      </c>
      <c r="BL5" s="1" t="s">
        <v>112</v>
      </c>
      <c r="BM5" s="1" t="s">
        <v>113</v>
      </c>
      <c r="BN5" s="1" t="s">
        <v>114</v>
      </c>
      <c r="BO5" s="1" t="s">
        <v>115</v>
      </c>
      <c r="BP5" s="1" t="s">
        <v>17</v>
      </c>
      <c r="BQ5" s="1" t="s">
        <v>18</v>
      </c>
      <c r="BR5" s="1" t="s">
        <v>19</v>
      </c>
      <c r="BS5" s="1" t="s">
        <v>20</v>
      </c>
      <c r="BT5" s="1" t="s">
        <v>116</v>
      </c>
      <c r="BU5" s="1" t="s">
        <v>117</v>
      </c>
      <c r="BV5" s="1" t="s">
        <v>118</v>
      </c>
      <c r="BW5" s="1" t="s">
        <v>119</v>
      </c>
      <c r="BX5"/>
    </row>
    <row r="6" spans="1:79" s="60" customFormat="1" ht="15" x14ac:dyDescent="0.25">
      <c r="A6" s="284" t="s">
        <v>176</v>
      </c>
      <c r="B6" s="94" t="s">
        <v>120</v>
      </c>
      <c r="C6" s="3">
        <v>69991</v>
      </c>
      <c r="D6" s="3">
        <v>20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1000</v>
      </c>
      <c r="K6" s="3">
        <f>SUM(P6:AA6)</f>
        <v>200</v>
      </c>
      <c r="L6" s="3">
        <f>SUM(AB6:AM6)</f>
        <v>0</v>
      </c>
      <c r="M6" s="3">
        <f>SUM(AN6:AY6)</f>
        <v>0</v>
      </c>
      <c r="N6" s="3">
        <f t="shared" ref="N6:N50" si="0">SUM(AZ6:BK6)</f>
        <v>0</v>
      </c>
      <c r="O6" s="192">
        <f>SUM(BL6:BW6)</f>
        <v>0</v>
      </c>
      <c r="P6" s="3">
        <v>0</v>
      </c>
      <c r="Q6" s="3">
        <v>200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6">
        <v>0</v>
      </c>
      <c r="AX6" s="6">
        <v>0</v>
      </c>
      <c r="AY6" s="6">
        <v>0</v>
      </c>
      <c r="AZ6" s="156">
        <v>0</v>
      </c>
      <c r="BA6" s="156">
        <v>0</v>
      </c>
      <c r="BB6" s="156">
        <v>0</v>
      </c>
      <c r="BC6" s="156">
        <v>0</v>
      </c>
      <c r="BD6" s="156">
        <v>0</v>
      </c>
      <c r="BE6" s="156">
        <v>0</v>
      </c>
      <c r="BF6" s="156">
        <v>0</v>
      </c>
      <c r="BG6" s="156">
        <v>0</v>
      </c>
      <c r="BH6" s="156">
        <v>0</v>
      </c>
      <c r="BI6" s="156">
        <v>0</v>
      </c>
      <c r="BJ6" s="156">
        <v>0</v>
      </c>
      <c r="BK6" s="156">
        <v>0</v>
      </c>
      <c r="BL6" s="201"/>
      <c r="BM6" s="201"/>
      <c r="BN6" s="201"/>
      <c r="BO6" s="201"/>
      <c r="BP6" s="201"/>
      <c r="BQ6" s="201"/>
      <c r="BR6" s="190"/>
      <c r="BS6" s="190"/>
      <c r="BT6" s="190"/>
      <c r="BU6" s="189"/>
      <c r="BV6" s="189"/>
      <c r="BW6" s="189"/>
      <c r="BX6"/>
    </row>
    <row r="7" spans="1:79" s="60" customFormat="1" ht="15" x14ac:dyDescent="0.25">
      <c r="A7" s="285"/>
      <c r="B7" s="94" t="s">
        <v>177</v>
      </c>
      <c r="C7" s="3">
        <v>3045393.429999996</v>
      </c>
      <c r="D7" s="3">
        <v>2917629.53</v>
      </c>
      <c r="E7" s="3">
        <v>3554457.950000003</v>
      </c>
      <c r="F7" s="3">
        <v>3390319.6399999899</v>
      </c>
      <c r="G7" s="3">
        <v>2843616.4600000014</v>
      </c>
      <c r="H7" s="3">
        <v>4698886.7400000067</v>
      </c>
      <c r="I7" s="3">
        <v>7841984.3600000087</v>
      </c>
      <c r="J7" s="3">
        <v>6408038.3900000062</v>
      </c>
      <c r="K7" s="3">
        <f t="shared" ref="K7:K50" si="1">SUM(P7:AA7)</f>
        <v>8490209.6670000013</v>
      </c>
      <c r="L7" s="3">
        <f t="shared" ref="L7:L50" si="2">SUM(AB7:AM7)</f>
        <v>13072506.650000002</v>
      </c>
      <c r="M7" s="3">
        <f t="shared" ref="M7:M50" si="3">SUM(AN7:AY7)</f>
        <v>11414390.159999998</v>
      </c>
      <c r="N7" s="3">
        <f t="shared" si="0"/>
        <v>10607083.559999997</v>
      </c>
      <c r="O7" s="192">
        <f t="shared" ref="O7:O50" si="4">SUM(BL7:BW7)</f>
        <v>14860169.17</v>
      </c>
      <c r="P7" s="3">
        <v>1498314.4300000039</v>
      </c>
      <c r="Q7" s="3">
        <v>584071.17000000004</v>
      </c>
      <c r="R7" s="3">
        <v>838774.78099999984</v>
      </c>
      <c r="S7" s="3">
        <v>352543.51999999984</v>
      </c>
      <c r="T7" s="3">
        <v>584670.38999999966</v>
      </c>
      <c r="U7" s="3">
        <v>391049.43999999977</v>
      </c>
      <c r="V7" s="3">
        <v>1001595.6999999991</v>
      </c>
      <c r="W7" s="3">
        <v>390218.25999999995</v>
      </c>
      <c r="X7" s="3">
        <v>586350.76999999979</v>
      </c>
      <c r="Y7" s="3">
        <v>521987.58600000001</v>
      </c>
      <c r="Z7" s="3">
        <v>523968.21999999986</v>
      </c>
      <c r="AA7" s="3">
        <v>1216665.4000000001</v>
      </c>
      <c r="AB7" s="3">
        <v>1016936.8400000005</v>
      </c>
      <c r="AC7" s="3">
        <v>1268927.8700000006</v>
      </c>
      <c r="AD7" s="3">
        <v>993989.35999999964</v>
      </c>
      <c r="AE7" s="3">
        <v>1022291.8999999997</v>
      </c>
      <c r="AF7" s="3">
        <v>1193030.2399999993</v>
      </c>
      <c r="AG7" s="3">
        <v>306336.73999999987</v>
      </c>
      <c r="AH7" s="3">
        <v>1962030</v>
      </c>
      <c r="AI7" s="3">
        <v>1451825.2000000016</v>
      </c>
      <c r="AJ7" s="3">
        <v>917186.00999999954</v>
      </c>
      <c r="AK7" s="3">
        <v>853823.70000000077</v>
      </c>
      <c r="AL7" s="3">
        <v>938973.92</v>
      </c>
      <c r="AM7" s="3">
        <v>1147154.8700000006</v>
      </c>
      <c r="AN7" s="3">
        <v>425836.20999999985</v>
      </c>
      <c r="AO7" s="3">
        <v>594989.53000000014</v>
      </c>
      <c r="AP7" s="3">
        <v>184861.22000000006</v>
      </c>
      <c r="AQ7" s="3">
        <v>1043613.2800000004</v>
      </c>
      <c r="AR7" s="3">
        <v>1237280.6099999996</v>
      </c>
      <c r="AS7" s="3">
        <v>1197812.2899999993</v>
      </c>
      <c r="AT7" s="5">
        <v>875299.83999999997</v>
      </c>
      <c r="AU7" s="5">
        <v>1912911.9000000001</v>
      </c>
      <c r="AV7" s="5">
        <v>1538648.61</v>
      </c>
      <c r="AW7" s="5">
        <v>1002135.4299999999</v>
      </c>
      <c r="AX7" s="6">
        <v>388784.23999999987</v>
      </c>
      <c r="AY7" s="6">
        <v>1012217</v>
      </c>
      <c r="AZ7" s="157">
        <v>333400.26000000013</v>
      </c>
      <c r="BA7" s="157">
        <v>866962.3399999988</v>
      </c>
      <c r="BB7" s="157">
        <v>602462.95000000054</v>
      </c>
      <c r="BC7" s="157">
        <v>1261410.9599999988</v>
      </c>
      <c r="BD7" s="157">
        <v>1215504.5800000008</v>
      </c>
      <c r="BE7" s="157">
        <v>735555.08000000007</v>
      </c>
      <c r="BF7" s="157">
        <v>107243.8</v>
      </c>
      <c r="BG7" s="157">
        <v>971266.5299999998</v>
      </c>
      <c r="BH7" s="157">
        <v>1912650.9600000014</v>
      </c>
      <c r="BI7" s="157">
        <v>912312.45999999985</v>
      </c>
      <c r="BJ7" s="157">
        <v>1438464.8299999991</v>
      </c>
      <c r="BK7" s="157">
        <v>249848.80999999994</v>
      </c>
      <c r="BL7" s="197">
        <v>189545.06</v>
      </c>
      <c r="BM7" s="197">
        <v>1749352.44</v>
      </c>
      <c r="BN7" s="113">
        <v>491969.72000000015</v>
      </c>
      <c r="BO7" s="190">
        <v>226979.62</v>
      </c>
      <c r="BP7" s="190">
        <v>630841.15000000026</v>
      </c>
      <c r="BQ7" s="190">
        <v>611198.16999999993</v>
      </c>
      <c r="BR7" s="190">
        <v>3302435.939999999</v>
      </c>
      <c r="BS7" s="190">
        <v>2114652.5799999996</v>
      </c>
      <c r="BT7" s="190">
        <v>131416.72</v>
      </c>
      <c r="BU7" s="190">
        <v>1221987.4700000004</v>
      </c>
      <c r="BV7" s="190">
        <v>2109288.65</v>
      </c>
      <c r="BW7" s="190">
        <v>2080501.6499999992</v>
      </c>
      <c r="BX7"/>
    </row>
    <row r="8" spans="1:79" s="60" customFormat="1" ht="15" x14ac:dyDescent="0.25">
      <c r="A8" s="286"/>
      <c r="B8" s="59" t="s">
        <v>178</v>
      </c>
      <c r="C8" s="97">
        <f t="shared" ref="C8:J8" si="5">C6-C7</f>
        <v>-2975402.429999996</v>
      </c>
      <c r="D8" s="97">
        <f t="shared" si="5"/>
        <v>-2917609.53</v>
      </c>
      <c r="E8" s="97">
        <f t="shared" si="5"/>
        <v>-3554457.950000003</v>
      </c>
      <c r="F8" s="97">
        <f t="shared" si="5"/>
        <v>-3390319.6399999899</v>
      </c>
      <c r="G8" s="97">
        <f t="shared" si="5"/>
        <v>-2843616.4600000014</v>
      </c>
      <c r="H8" s="97">
        <f t="shared" si="5"/>
        <v>-4698886.7400000067</v>
      </c>
      <c r="I8" s="97">
        <f t="shared" si="5"/>
        <v>-7841984.3600000087</v>
      </c>
      <c r="J8" s="97">
        <f t="shared" si="5"/>
        <v>-6407038.3900000062</v>
      </c>
      <c r="K8" s="97">
        <f t="shared" si="1"/>
        <v>-8490009.6670000013</v>
      </c>
      <c r="L8" s="97">
        <f t="shared" si="2"/>
        <v>-13072506.650000002</v>
      </c>
      <c r="M8" s="97">
        <f t="shared" si="3"/>
        <v>-11414390.159999998</v>
      </c>
      <c r="N8" s="97">
        <f t="shared" si="0"/>
        <v>-10607083.559999997</v>
      </c>
      <c r="O8" s="192">
        <f t="shared" si="4"/>
        <v>-14860169.17</v>
      </c>
      <c r="P8" s="97">
        <f>P6-P7</f>
        <v>-1498314.4300000039</v>
      </c>
      <c r="Q8" s="97">
        <f t="shared" ref="Q8:AA8" si="6">Q6-Q7</f>
        <v>-583871.17000000004</v>
      </c>
      <c r="R8" s="97">
        <f t="shared" si="6"/>
        <v>-838774.78099999984</v>
      </c>
      <c r="S8" s="97">
        <f t="shared" si="6"/>
        <v>-352543.51999999984</v>
      </c>
      <c r="T8" s="97">
        <f t="shared" si="6"/>
        <v>-584670.38999999966</v>
      </c>
      <c r="U8" s="97">
        <f t="shared" si="6"/>
        <v>-391049.43999999977</v>
      </c>
      <c r="V8" s="97">
        <f t="shared" si="6"/>
        <v>-1001595.6999999991</v>
      </c>
      <c r="W8" s="97">
        <f t="shared" si="6"/>
        <v>-390218.25999999995</v>
      </c>
      <c r="X8" s="97">
        <f t="shared" si="6"/>
        <v>-586350.76999999979</v>
      </c>
      <c r="Y8" s="97">
        <f t="shared" si="6"/>
        <v>-521987.58600000001</v>
      </c>
      <c r="Z8" s="97">
        <f t="shared" si="6"/>
        <v>-523968.21999999986</v>
      </c>
      <c r="AA8" s="97">
        <f t="shared" si="6"/>
        <v>-1216665.4000000001</v>
      </c>
      <c r="AB8" s="97">
        <v>-1016936.8400000005</v>
      </c>
      <c r="AC8" s="97">
        <v>-1268927.8700000006</v>
      </c>
      <c r="AD8" s="97">
        <v>-993989.35999999964</v>
      </c>
      <c r="AE8" s="97">
        <v>-1022291.8999999997</v>
      </c>
      <c r="AF8" s="97">
        <v>-1193030.2399999993</v>
      </c>
      <c r="AG8" s="97">
        <v>-306336.73999999987</v>
      </c>
      <c r="AH8" s="97">
        <v>-1962030</v>
      </c>
      <c r="AI8" s="97">
        <v>-1451825.2000000016</v>
      </c>
      <c r="AJ8" s="97">
        <v>-917186.00999999954</v>
      </c>
      <c r="AK8" s="97">
        <v>-853823.70000000077</v>
      </c>
      <c r="AL8" s="97">
        <v>-938973.92</v>
      </c>
      <c r="AM8" s="97">
        <v>-1147154.8700000006</v>
      </c>
      <c r="AN8" s="97">
        <v>-425836.20999999985</v>
      </c>
      <c r="AO8" s="97">
        <v>-594989.53000000014</v>
      </c>
      <c r="AP8" s="97">
        <v>-184861.22000000006</v>
      </c>
      <c r="AQ8" s="97">
        <v>-1043613.2800000004</v>
      </c>
      <c r="AR8" s="97">
        <v>-1237280.6099999996</v>
      </c>
      <c r="AS8" s="97">
        <v>-1197812.2899999993</v>
      </c>
      <c r="AT8" s="98">
        <f t="shared" ref="AT8:BH8" si="7">AT6-AT7</f>
        <v>-875299.83999999997</v>
      </c>
      <c r="AU8" s="98">
        <f t="shared" si="7"/>
        <v>-1912911.9000000001</v>
      </c>
      <c r="AV8" s="98">
        <f t="shared" si="7"/>
        <v>-1538648.61</v>
      </c>
      <c r="AW8" s="98">
        <f t="shared" si="7"/>
        <v>-1002135.4299999999</v>
      </c>
      <c r="AX8" s="98">
        <f t="shared" si="7"/>
        <v>-388784.23999999987</v>
      </c>
      <c r="AY8" s="98">
        <f t="shared" si="7"/>
        <v>-1012217</v>
      </c>
      <c r="AZ8" s="158">
        <f t="shared" si="7"/>
        <v>-333400.26000000013</v>
      </c>
      <c r="BA8" s="158">
        <f t="shared" si="7"/>
        <v>-866962.3399999988</v>
      </c>
      <c r="BB8" s="158">
        <f t="shared" si="7"/>
        <v>-602462.95000000054</v>
      </c>
      <c r="BC8" s="158">
        <f t="shared" si="7"/>
        <v>-1261410.9599999988</v>
      </c>
      <c r="BD8" s="158">
        <f t="shared" si="7"/>
        <v>-1215504.5800000008</v>
      </c>
      <c r="BE8" s="158">
        <f t="shared" si="7"/>
        <v>-735555.08000000007</v>
      </c>
      <c r="BF8" s="158">
        <f t="shared" si="7"/>
        <v>-107243.8</v>
      </c>
      <c r="BG8" s="158">
        <f t="shared" si="7"/>
        <v>-971266.5299999998</v>
      </c>
      <c r="BH8" s="158">
        <f t="shared" si="7"/>
        <v>-1912650.9600000014</v>
      </c>
      <c r="BI8" s="159">
        <v>-912312.45999999985</v>
      </c>
      <c r="BJ8" s="159">
        <v>-1438464.8299999991</v>
      </c>
      <c r="BK8" s="159">
        <v>-249848.80999999994</v>
      </c>
      <c r="BL8" s="202">
        <f>BL6-BL7</f>
        <v>-189545.06</v>
      </c>
      <c r="BM8" s="202">
        <f t="shared" ref="BM8:BW8" si="8">BM6-BM7</f>
        <v>-1749352.44</v>
      </c>
      <c r="BN8" s="202">
        <f t="shared" si="8"/>
        <v>-491969.72000000015</v>
      </c>
      <c r="BO8" s="202">
        <f t="shared" si="8"/>
        <v>-226979.62</v>
      </c>
      <c r="BP8" s="202">
        <f t="shared" si="8"/>
        <v>-630841.15000000026</v>
      </c>
      <c r="BQ8" s="202">
        <f t="shared" si="8"/>
        <v>-611198.16999999993</v>
      </c>
      <c r="BR8" s="202">
        <f t="shared" si="8"/>
        <v>-3302435.939999999</v>
      </c>
      <c r="BS8" s="202">
        <f t="shared" si="8"/>
        <v>-2114652.5799999996</v>
      </c>
      <c r="BT8" s="202">
        <f t="shared" si="8"/>
        <v>-131416.72</v>
      </c>
      <c r="BU8" s="202">
        <f t="shared" si="8"/>
        <v>-1221987.4700000004</v>
      </c>
      <c r="BV8" s="202">
        <f t="shared" si="8"/>
        <v>-2109288.65</v>
      </c>
      <c r="BW8" s="202">
        <f t="shared" si="8"/>
        <v>-2080501.6499999992</v>
      </c>
      <c r="BX8"/>
    </row>
    <row r="9" spans="1:79" s="60" customFormat="1" ht="15" x14ac:dyDescent="0.25">
      <c r="A9" s="281" t="s">
        <v>179</v>
      </c>
      <c r="B9" s="94" t="s">
        <v>120</v>
      </c>
      <c r="C9" s="3">
        <v>0</v>
      </c>
      <c r="D9" s="3">
        <v>50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si="1"/>
        <v>0</v>
      </c>
      <c r="L9" s="3">
        <f t="shared" si="2"/>
        <v>0</v>
      </c>
      <c r="M9" s="3">
        <f t="shared" si="3"/>
        <v>0</v>
      </c>
      <c r="N9" s="3">
        <f t="shared" si="0"/>
        <v>0</v>
      </c>
      <c r="O9" s="192">
        <f t="shared" si="4"/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6">
        <v>0</v>
      </c>
      <c r="AX9" s="6">
        <v>0</v>
      </c>
      <c r="AY9" s="6">
        <v>0</v>
      </c>
      <c r="AZ9" s="156">
        <v>0</v>
      </c>
      <c r="BA9" s="156">
        <v>0</v>
      </c>
      <c r="BB9" s="156">
        <v>0</v>
      </c>
      <c r="BC9" s="156">
        <v>0</v>
      </c>
      <c r="BD9" s="156">
        <v>0</v>
      </c>
      <c r="BE9" s="156">
        <v>0</v>
      </c>
      <c r="BF9" s="156">
        <v>0</v>
      </c>
      <c r="BG9" s="156">
        <v>0</v>
      </c>
      <c r="BH9" s="156">
        <v>0</v>
      </c>
      <c r="BI9" s="156">
        <v>0</v>
      </c>
      <c r="BJ9" s="156">
        <v>0</v>
      </c>
      <c r="BK9" s="156">
        <v>0</v>
      </c>
      <c r="BL9" s="201"/>
      <c r="BM9" s="201"/>
      <c r="BN9" s="201"/>
      <c r="BO9" s="201"/>
      <c r="BP9" s="201"/>
      <c r="BQ9" s="201"/>
      <c r="BR9" s="190"/>
      <c r="BS9" s="190"/>
      <c r="BT9" s="190"/>
      <c r="BU9" s="189"/>
      <c r="BV9" s="189"/>
      <c r="BW9" s="189"/>
      <c r="BX9"/>
      <c r="BZ9" s="60">
        <v>3668.2799999999997</v>
      </c>
    </row>
    <row r="10" spans="1:79" s="60" customFormat="1" ht="15" x14ac:dyDescent="0.25">
      <c r="A10" s="282"/>
      <c r="B10" s="94" t="s">
        <v>177</v>
      </c>
      <c r="C10" s="3">
        <v>1831905.5699999998</v>
      </c>
      <c r="D10" s="3">
        <v>1765910.8999999985</v>
      </c>
      <c r="E10" s="3">
        <v>1778986.2799999982</v>
      </c>
      <c r="F10" s="3">
        <v>1692668.8799999985</v>
      </c>
      <c r="G10" s="3">
        <v>2127794.06</v>
      </c>
      <c r="H10" s="3">
        <v>2537360.3499999926</v>
      </c>
      <c r="I10" s="3">
        <v>2368844.15</v>
      </c>
      <c r="J10" s="3">
        <v>2895604.7800000082</v>
      </c>
      <c r="K10" s="3">
        <f t="shared" si="1"/>
        <v>3491846.5300000003</v>
      </c>
      <c r="L10" s="3">
        <f t="shared" si="2"/>
        <v>4720759.59</v>
      </c>
      <c r="M10" s="3">
        <f t="shared" si="3"/>
        <v>4237901.709999999</v>
      </c>
      <c r="N10" s="3">
        <f t="shared" si="0"/>
        <v>3738645.4900000007</v>
      </c>
      <c r="O10" s="192">
        <f t="shared" si="4"/>
        <v>6288563.5400000038</v>
      </c>
      <c r="P10" s="3">
        <v>327449.81999999995</v>
      </c>
      <c r="Q10" s="3">
        <v>282905.05000000005</v>
      </c>
      <c r="R10" s="3">
        <v>277058.18000000017</v>
      </c>
      <c r="S10" s="3">
        <v>357752.41999999987</v>
      </c>
      <c r="T10" s="3">
        <v>369653.06999999977</v>
      </c>
      <c r="U10" s="3">
        <v>275341.24</v>
      </c>
      <c r="V10" s="3">
        <v>397650.26000000042</v>
      </c>
      <c r="W10" s="3">
        <v>179804.88</v>
      </c>
      <c r="X10" s="3">
        <v>307479.44</v>
      </c>
      <c r="Y10" s="3">
        <v>194054.16999999984</v>
      </c>
      <c r="Z10" s="3">
        <v>306882.37000000005</v>
      </c>
      <c r="AA10" s="3">
        <v>215815.63000000012</v>
      </c>
      <c r="AB10" s="3">
        <v>1041344.2600000005</v>
      </c>
      <c r="AC10" s="3">
        <v>442004.48999999982</v>
      </c>
      <c r="AD10" s="3">
        <v>396847.40000000008</v>
      </c>
      <c r="AE10" s="3">
        <v>438278.42999999976</v>
      </c>
      <c r="AF10" s="3">
        <v>206960.82000000012</v>
      </c>
      <c r="AG10" s="3">
        <v>54336.499999999971</v>
      </c>
      <c r="AH10" s="3">
        <v>548238.75999999919</v>
      </c>
      <c r="AI10" s="3">
        <v>341493.60000000015</v>
      </c>
      <c r="AJ10" s="3">
        <v>465899.14999999991</v>
      </c>
      <c r="AK10" s="3">
        <v>305347.13000000012</v>
      </c>
      <c r="AL10" s="3">
        <v>392299.00000000035</v>
      </c>
      <c r="AM10" s="3">
        <v>87710.050000000047</v>
      </c>
      <c r="AN10" s="3">
        <v>481984.61999999988</v>
      </c>
      <c r="AO10" s="3">
        <v>505404.88000000006</v>
      </c>
      <c r="AP10" s="3">
        <v>154740.32</v>
      </c>
      <c r="AQ10" s="3">
        <v>246569.43000000002</v>
      </c>
      <c r="AR10" s="3">
        <v>165689.02999999968</v>
      </c>
      <c r="AS10" s="3">
        <v>527435.88999999943</v>
      </c>
      <c r="AT10" s="5">
        <v>48637.77</v>
      </c>
      <c r="AU10" s="5">
        <v>407346.31000000046</v>
      </c>
      <c r="AV10" s="5">
        <v>231340.91999999993</v>
      </c>
      <c r="AW10" s="5">
        <v>622269.38999999966</v>
      </c>
      <c r="AX10" s="6">
        <v>531441.97000000009</v>
      </c>
      <c r="AY10" s="6">
        <v>315041.17999999988</v>
      </c>
      <c r="AZ10" s="157">
        <v>134508.58000000002</v>
      </c>
      <c r="BA10" s="157">
        <v>516567.31000000052</v>
      </c>
      <c r="BB10" s="157">
        <v>99061.520000000077</v>
      </c>
      <c r="BC10" s="157">
        <v>173345.06000000011</v>
      </c>
      <c r="BD10" s="157">
        <v>164421.18999999992</v>
      </c>
      <c r="BE10" s="157">
        <v>364026.72000000032</v>
      </c>
      <c r="BF10" s="157">
        <v>23965.780000000006</v>
      </c>
      <c r="BG10" s="157">
        <v>291876.64999999973</v>
      </c>
      <c r="BH10" s="157">
        <v>653294.51000000013</v>
      </c>
      <c r="BI10" s="157">
        <v>892548.0900000002</v>
      </c>
      <c r="BJ10" s="157">
        <v>110563.4299999998</v>
      </c>
      <c r="BK10" s="157">
        <v>314466.65000000008</v>
      </c>
      <c r="BL10" s="197">
        <v>382433.45</v>
      </c>
      <c r="BM10" s="197">
        <v>616976.14000000013</v>
      </c>
      <c r="BN10" s="113">
        <v>324877.77000000037</v>
      </c>
      <c r="BO10" s="190">
        <v>127117.01000000001</v>
      </c>
      <c r="BP10" s="190">
        <v>68031.95</v>
      </c>
      <c r="BQ10" s="190">
        <v>141551.97</v>
      </c>
      <c r="BR10" s="190">
        <v>1205160.7700000023</v>
      </c>
      <c r="BS10" s="190">
        <v>1304517.7300000016</v>
      </c>
      <c r="BT10" s="190">
        <v>334509.57999999978</v>
      </c>
      <c r="BU10" s="190">
        <v>719847.1</v>
      </c>
      <c r="BV10" s="190">
        <v>846324.86999999976</v>
      </c>
      <c r="BW10" s="190">
        <v>217215.1999999999</v>
      </c>
      <c r="BX10"/>
      <c r="BZ10" s="209">
        <v>4913.16</v>
      </c>
    </row>
    <row r="11" spans="1:79" s="60" customFormat="1" ht="15" x14ac:dyDescent="0.25">
      <c r="A11" s="283"/>
      <c r="B11" s="59" t="s">
        <v>178</v>
      </c>
      <c r="C11" s="97">
        <f t="shared" ref="C11:J11" si="9">C9-C10</f>
        <v>-1831905.5699999998</v>
      </c>
      <c r="D11" s="97">
        <f t="shared" si="9"/>
        <v>-1765860.8999999985</v>
      </c>
      <c r="E11" s="97">
        <f t="shared" si="9"/>
        <v>-1778986.2799999982</v>
      </c>
      <c r="F11" s="97">
        <f t="shared" si="9"/>
        <v>-1692668.8799999985</v>
      </c>
      <c r="G11" s="97">
        <f t="shared" si="9"/>
        <v>-2127794.06</v>
      </c>
      <c r="H11" s="97">
        <f t="shared" si="9"/>
        <v>-2537360.3499999926</v>
      </c>
      <c r="I11" s="97">
        <f t="shared" si="9"/>
        <v>-2368844.15</v>
      </c>
      <c r="J11" s="97">
        <f t="shared" si="9"/>
        <v>-2895604.7800000082</v>
      </c>
      <c r="K11" s="97">
        <f t="shared" si="1"/>
        <v>-3491846.5300000003</v>
      </c>
      <c r="L11" s="97">
        <f t="shared" si="2"/>
        <v>-4720759.59</v>
      </c>
      <c r="M11" s="97">
        <f t="shared" si="3"/>
        <v>-4237901.709999999</v>
      </c>
      <c r="N11" s="97">
        <f t="shared" si="0"/>
        <v>-3738645.4900000007</v>
      </c>
      <c r="O11" s="192">
        <f t="shared" si="4"/>
        <v>-6288563.5400000038</v>
      </c>
      <c r="P11" s="97">
        <f>P9-P10</f>
        <v>-327449.81999999995</v>
      </c>
      <c r="Q11" s="97">
        <f t="shared" ref="Q11:AA11" si="10">Q9-Q10</f>
        <v>-282905.05000000005</v>
      </c>
      <c r="R11" s="97">
        <f t="shared" si="10"/>
        <v>-277058.18000000017</v>
      </c>
      <c r="S11" s="97">
        <f t="shared" si="10"/>
        <v>-357752.41999999987</v>
      </c>
      <c r="T11" s="97">
        <f t="shared" si="10"/>
        <v>-369653.06999999977</v>
      </c>
      <c r="U11" s="97">
        <f t="shared" si="10"/>
        <v>-275341.24</v>
      </c>
      <c r="V11" s="97">
        <f t="shared" si="10"/>
        <v>-397650.26000000042</v>
      </c>
      <c r="W11" s="97">
        <f t="shared" si="10"/>
        <v>-179804.88</v>
      </c>
      <c r="X11" s="97">
        <f t="shared" si="10"/>
        <v>-307479.44</v>
      </c>
      <c r="Y11" s="97">
        <f t="shared" si="10"/>
        <v>-194054.16999999984</v>
      </c>
      <c r="Z11" s="97">
        <f t="shared" si="10"/>
        <v>-306882.37000000005</v>
      </c>
      <c r="AA11" s="97">
        <f t="shared" si="10"/>
        <v>-215815.63000000012</v>
      </c>
      <c r="AB11" s="97">
        <v>-1041344.2600000005</v>
      </c>
      <c r="AC11" s="97">
        <v>-442004.48999999982</v>
      </c>
      <c r="AD11" s="97">
        <v>-396847.40000000008</v>
      </c>
      <c r="AE11" s="97">
        <v>-438278.42999999976</v>
      </c>
      <c r="AF11" s="97">
        <v>-206960.82000000012</v>
      </c>
      <c r="AG11" s="97">
        <v>-54336.499999999971</v>
      </c>
      <c r="AH11" s="97">
        <v>-548238.75999999919</v>
      </c>
      <c r="AI11" s="97">
        <v>-341493.60000000015</v>
      </c>
      <c r="AJ11" s="97">
        <v>-465899.14999999991</v>
      </c>
      <c r="AK11" s="97">
        <v>-305347.13000000012</v>
      </c>
      <c r="AL11" s="97">
        <v>-392299.00000000035</v>
      </c>
      <c r="AM11" s="97">
        <v>-87710.050000000047</v>
      </c>
      <c r="AN11" s="97">
        <v>-481984.61999999988</v>
      </c>
      <c r="AO11" s="97">
        <v>-505404.88000000006</v>
      </c>
      <c r="AP11" s="97">
        <v>-154740.32</v>
      </c>
      <c r="AQ11" s="97">
        <v>-246569.43000000002</v>
      </c>
      <c r="AR11" s="97">
        <v>-165689.02999999968</v>
      </c>
      <c r="AS11" s="97">
        <v>-527435.88999999943</v>
      </c>
      <c r="AT11" s="98">
        <f t="shared" ref="AT11:BD11" si="11">AT9-AT10</f>
        <v>-48637.77</v>
      </c>
      <c r="AU11" s="98">
        <f t="shared" si="11"/>
        <v>-407346.31000000046</v>
      </c>
      <c r="AV11" s="98">
        <f t="shared" si="11"/>
        <v>-231340.91999999993</v>
      </c>
      <c r="AW11" s="98">
        <f t="shared" si="11"/>
        <v>-622269.38999999966</v>
      </c>
      <c r="AX11" s="98">
        <f t="shared" si="11"/>
        <v>-531441.97000000009</v>
      </c>
      <c r="AY11" s="98">
        <f t="shared" si="11"/>
        <v>-315041.17999999988</v>
      </c>
      <c r="AZ11" s="158">
        <f t="shared" si="11"/>
        <v>-134508.58000000002</v>
      </c>
      <c r="BA11" s="158">
        <f t="shared" si="11"/>
        <v>-516567.31000000052</v>
      </c>
      <c r="BB11" s="158">
        <f t="shared" si="11"/>
        <v>-99061.520000000077</v>
      </c>
      <c r="BC11" s="158">
        <f t="shared" si="11"/>
        <v>-173345.06000000011</v>
      </c>
      <c r="BD11" s="158">
        <f t="shared" si="11"/>
        <v>-164421.18999999992</v>
      </c>
      <c r="BE11" s="158">
        <f>BE9-BE10</f>
        <v>-364026.72000000032</v>
      </c>
      <c r="BF11" s="158">
        <f>BF9-BF10</f>
        <v>-23965.780000000006</v>
      </c>
      <c r="BG11" s="158">
        <f>BG9-BG10</f>
        <v>-291876.64999999973</v>
      </c>
      <c r="BH11" s="158">
        <f>BH9-BH10</f>
        <v>-653294.51000000013</v>
      </c>
      <c r="BI11" s="159">
        <v>-892548.0900000002</v>
      </c>
      <c r="BJ11" s="159">
        <v>-110563.4299999998</v>
      </c>
      <c r="BK11" s="159">
        <v>-314466.65000000008</v>
      </c>
      <c r="BL11" s="202">
        <f>BL9-BL10</f>
        <v>-382433.45</v>
      </c>
      <c r="BM11" s="202">
        <f t="shared" ref="BM11:BW11" si="12">BM9-BM10</f>
        <v>-616976.14000000013</v>
      </c>
      <c r="BN11" s="202">
        <f t="shared" si="12"/>
        <v>-324877.77000000037</v>
      </c>
      <c r="BO11" s="202">
        <f t="shared" si="12"/>
        <v>-127117.01000000001</v>
      </c>
      <c r="BP11" s="202">
        <f t="shared" si="12"/>
        <v>-68031.95</v>
      </c>
      <c r="BQ11" s="202">
        <f t="shared" si="12"/>
        <v>-141551.97</v>
      </c>
      <c r="BR11" s="202">
        <f t="shared" si="12"/>
        <v>-1205160.7700000023</v>
      </c>
      <c r="BS11" s="202">
        <f t="shared" si="12"/>
        <v>-1304517.7300000016</v>
      </c>
      <c r="BT11" s="202">
        <f t="shared" si="12"/>
        <v>-334509.57999999978</v>
      </c>
      <c r="BU11" s="202">
        <f t="shared" si="12"/>
        <v>-719847.1</v>
      </c>
      <c r="BV11" s="202">
        <f t="shared" si="12"/>
        <v>-846324.86999999976</v>
      </c>
      <c r="BW11" s="202">
        <f t="shared" si="12"/>
        <v>-217215.1999999999</v>
      </c>
      <c r="BX11"/>
      <c r="BZ11" s="60">
        <v>8581.4399999999987</v>
      </c>
    </row>
    <row r="12" spans="1:79" s="60" customFormat="1" ht="15" x14ac:dyDescent="0.25">
      <c r="A12" s="284" t="s">
        <v>180</v>
      </c>
      <c r="B12" s="94" t="s">
        <v>120</v>
      </c>
      <c r="C12" s="3">
        <v>39951</v>
      </c>
      <c r="D12" s="3">
        <v>83310.559999999998</v>
      </c>
      <c r="E12" s="3">
        <v>39539</v>
      </c>
      <c r="F12" s="3">
        <v>44256</v>
      </c>
      <c r="G12" s="3">
        <v>267711</v>
      </c>
      <c r="H12" s="3">
        <v>215297.95000000004</v>
      </c>
      <c r="I12" s="3">
        <v>124206.36053999999</v>
      </c>
      <c r="J12" s="3">
        <v>248394.36124653748</v>
      </c>
      <c r="K12" s="3">
        <f t="shared" si="1"/>
        <v>246037.56</v>
      </c>
      <c r="L12" s="3">
        <f t="shared" si="2"/>
        <v>398879.12</v>
      </c>
      <c r="M12" s="3">
        <f t="shared" si="3"/>
        <v>55383.68</v>
      </c>
      <c r="N12" s="3">
        <f t="shared" si="0"/>
        <v>393287.72000000003</v>
      </c>
      <c r="O12" s="192">
        <f t="shared" si="4"/>
        <v>48176.160000000003</v>
      </c>
      <c r="P12" s="3">
        <v>17436.440000000002</v>
      </c>
      <c r="Q12" s="3">
        <v>0</v>
      </c>
      <c r="R12" s="3">
        <v>9479.68</v>
      </c>
      <c r="S12" s="3">
        <v>27277.239999999998</v>
      </c>
      <c r="T12" s="3">
        <v>1982.64</v>
      </c>
      <c r="U12" s="3">
        <v>20044.2</v>
      </c>
      <c r="V12" s="3">
        <v>17201.560000000001</v>
      </c>
      <c r="W12" s="3">
        <v>14217.92</v>
      </c>
      <c r="X12" s="3">
        <v>10402.44</v>
      </c>
      <c r="Y12" s="3">
        <v>30925.120000000003</v>
      </c>
      <c r="Z12" s="3">
        <v>47775.840000000011</v>
      </c>
      <c r="AA12" s="3">
        <v>49294.479999999996</v>
      </c>
      <c r="AB12" s="3">
        <v>20627.160000000003</v>
      </c>
      <c r="AC12" s="3">
        <v>13087.8</v>
      </c>
      <c r="AD12" s="3">
        <v>38528.199999999997</v>
      </c>
      <c r="AE12" s="3">
        <v>29097.720000000005</v>
      </c>
      <c r="AF12" s="3">
        <v>61543.199999999997</v>
      </c>
      <c r="AG12" s="3">
        <v>25625.24</v>
      </c>
      <c r="AH12" s="3">
        <v>34048.080000000002</v>
      </c>
      <c r="AI12" s="3">
        <v>52264.08</v>
      </c>
      <c r="AJ12" s="3">
        <v>29971.200000000004</v>
      </c>
      <c r="AK12" s="3">
        <v>42133.919999999998</v>
      </c>
      <c r="AL12" s="3">
        <v>30218.920000000002</v>
      </c>
      <c r="AM12" s="3">
        <v>21733.600000000002</v>
      </c>
      <c r="AN12" s="3">
        <v>19532.04</v>
      </c>
      <c r="AO12" s="3">
        <v>12855.400000000001</v>
      </c>
      <c r="AP12" s="3">
        <v>6921.4800000000005</v>
      </c>
      <c r="AQ12" s="3">
        <v>0</v>
      </c>
      <c r="AR12" s="3">
        <v>0</v>
      </c>
      <c r="AS12" s="3">
        <v>1550</v>
      </c>
      <c r="AT12" s="5">
        <v>0</v>
      </c>
      <c r="AU12" s="3">
        <v>270.60000000000002</v>
      </c>
      <c r="AV12" s="3">
        <v>4094.6400000000003</v>
      </c>
      <c r="AW12" s="5">
        <v>6586.2</v>
      </c>
      <c r="AX12" s="5">
        <v>0</v>
      </c>
      <c r="AY12" s="5">
        <v>3573.3199999999997</v>
      </c>
      <c r="AZ12" s="160">
        <v>5185</v>
      </c>
      <c r="BA12" s="157">
        <v>1870</v>
      </c>
      <c r="BB12" s="157">
        <v>2309</v>
      </c>
      <c r="BC12" s="156">
        <v>1094</v>
      </c>
      <c r="BD12" s="156">
        <v>0</v>
      </c>
      <c r="BE12" s="156">
        <v>1940</v>
      </c>
      <c r="BF12" s="157"/>
      <c r="BG12" s="157">
        <v>431</v>
      </c>
      <c r="BH12" s="157">
        <v>350050</v>
      </c>
      <c r="BI12" s="157">
        <v>400</v>
      </c>
      <c r="BJ12" s="157">
        <v>11029.28</v>
      </c>
      <c r="BK12" s="157">
        <v>18979.439999999999</v>
      </c>
      <c r="BL12" s="201">
        <v>0</v>
      </c>
      <c r="BM12" s="190">
        <v>4088.0400000000004</v>
      </c>
      <c r="BN12" s="190">
        <v>14282.400000000001</v>
      </c>
      <c r="BO12" s="190">
        <v>2708.6400000000003</v>
      </c>
      <c r="BP12" s="190">
        <v>7108.2000000000007</v>
      </c>
      <c r="BQ12" s="190">
        <v>3921.7200000000003</v>
      </c>
      <c r="BR12" s="190">
        <v>4406.16</v>
      </c>
      <c r="BS12" s="96">
        <v>8581.4399999999987</v>
      </c>
      <c r="BT12" s="190">
        <v>3079.5600000000004</v>
      </c>
      <c r="BU12" s="190">
        <v>0</v>
      </c>
      <c r="BV12" s="190">
        <v>0</v>
      </c>
      <c r="BW12" s="190">
        <v>0</v>
      </c>
      <c r="BX12"/>
    </row>
    <row r="13" spans="1:79" s="60" customFormat="1" ht="15" x14ac:dyDescent="0.25">
      <c r="A13" s="285"/>
      <c r="B13" s="94" t="s">
        <v>177</v>
      </c>
      <c r="C13" s="3">
        <v>7355527.0900000092</v>
      </c>
      <c r="D13" s="3">
        <v>7223947.6200000215</v>
      </c>
      <c r="E13" s="3">
        <v>5124076.2300000107</v>
      </c>
      <c r="F13" s="3">
        <v>4993031.5199999772</v>
      </c>
      <c r="G13" s="3">
        <v>6309471.5099999877</v>
      </c>
      <c r="H13" s="3">
        <v>9697805.6830000971</v>
      </c>
      <c r="I13" s="3">
        <v>9498107.119999947</v>
      </c>
      <c r="J13" s="3">
        <v>10569794.830000037</v>
      </c>
      <c r="K13" s="3">
        <f t="shared" si="1"/>
        <v>9265004.2330000009</v>
      </c>
      <c r="L13" s="3">
        <f t="shared" si="2"/>
        <v>11522389.529999999</v>
      </c>
      <c r="M13" s="3">
        <f t="shared" si="3"/>
        <v>13873036.289999997</v>
      </c>
      <c r="N13" s="3">
        <f t="shared" si="0"/>
        <v>13506292.410000008</v>
      </c>
      <c r="O13" s="192">
        <f t="shared" si="4"/>
        <v>10856799.757000005</v>
      </c>
      <c r="P13" s="3">
        <v>1250929.2300000023</v>
      </c>
      <c r="Q13" s="3">
        <v>710932.37</v>
      </c>
      <c r="R13" s="3">
        <v>1000147.1099999991</v>
      </c>
      <c r="S13" s="3">
        <v>550850.88299999991</v>
      </c>
      <c r="T13" s="3">
        <v>718732.35000000033</v>
      </c>
      <c r="U13" s="3">
        <v>948695.07000000007</v>
      </c>
      <c r="V13" s="3">
        <v>825436.94000000018</v>
      </c>
      <c r="W13" s="3">
        <v>657928.28999999946</v>
      </c>
      <c r="X13" s="3">
        <v>734053.95000000065</v>
      </c>
      <c r="Y13" s="3">
        <v>451383.93999999994</v>
      </c>
      <c r="Z13" s="3">
        <v>736813.94999999925</v>
      </c>
      <c r="AA13" s="3">
        <v>679100.14999999979</v>
      </c>
      <c r="AB13" s="3">
        <v>1319013.7499999998</v>
      </c>
      <c r="AC13" s="3">
        <v>751564.0000000007</v>
      </c>
      <c r="AD13" s="3">
        <v>959833.71</v>
      </c>
      <c r="AE13" s="3">
        <v>739944.70999999961</v>
      </c>
      <c r="AF13" s="3">
        <v>926418.1799999997</v>
      </c>
      <c r="AG13" s="3">
        <v>450169.93</v>
      </c>
      <c r="AH13" s="3">
        <v>1530132.2200000002</v>
      </c>
      <c r="AI13" s="3">
        <v>1495537.97</v>
      </c>
      <c r="AJ13" s="3">
        <v>913704.48999999964</v>
      </c>
      <c r="AK13" s="3">
        <v>721246.14000000048</v>
      </c>
      <c r="AL13" s="3">
        <v>732063.75000000058</v>
      </c>
      <c r="AM13" s="3">
        <v>982760.67999999947</v>
      </c>
      <c r="AN13" s="3">
        <v>692490.24999999872</v>
      </c>
      <c r="AO13" s="3">
        <v>1285569.7799999993</v>
      </c>
      <c r="AP13" s="3">
        <v>613863.24000000022</v>
      </c>
      <c r="AQ13" s="3">
        <v>1744029.1300000022</v>
      </c>
      <c r="AR13" s="3">
        <v>1278223.119999998</v>
      </c>
      <c r="AS13" s="3">
        <v>1517807.7000000023</v>
      </c>
      <c r="AT13" s="5">
        <v>742021.39000000071</v>
      </c>
      <c r="AU13" s="5">
        <v>1873828.94</v>
      </c>
      <c r="AV13" s="5">
        <v>1529291.2699999982</v>
      </c>
      <c r="AW13" s="5">
        <v>887948.0199999999</v>
      </c>
      <c r="AX13" s="5">
        <v>160122.04999999999</v>
      </c>
      <c r="AY13" s="6">
        <v>1547841.3999999987</v>
      </c>
      <c r="AZ13" s="157">
        <v>906695.75999999873</v>
      </c>
      <c r="BA13" s="157">
        <v>1068064.5000000002</v>
      </c>
      <c r="BB13" s="157">
        <v>625361.4300000004</v>
      </c>
      <c r="BC13" s="157">
        <v>1322124.4400000023</v>
      </c>
      <c r="BD13" s="157">
        <v>1054114.9899999986</v>
      </c>
      <c r="BE13" s="157">
        <v>1173886.420000003</v>
      </c>
      <c r="BF13" s="157">
        <v>380890.21000000014</v>
      </c>
      <c r="BG13" s="157">
        <v>1311744.4599999969</v>
      </c>
      <c r="BH13" s="157">
        <v>2023987.8700000022</v>
      </c>
      <c r="BI13" s="157">
        <v>1572127.9700000037</v>
      </c>
      <c r="BJ13" s="157">
        <v>1616686.7900000003</v>
      </c>
      <c r="BK13" s="157">
        <v>450607.5700000003</v>
      </c>
      <c r="BL13" s="197">
        <v>344927.05</v>
      </c>
      <c r="BM13" s="197">
        <v>631790.11700000078</v>
      </c>
      <c r="BN13" s="113">
        <v>1285752.9800000004</v>
      </c>
      <c r="BO13" s="190">
        <v>783791.07</v>
      </c>
      <c r="BP13" s="190">
        <v>542788.32000000053</v>
      </c>
      <c r="BQ13" s="190">
        <v>578409.52000000025</v>
      </c>
      <c r="BR13" s="190">
        <v>1217493.2900000007</v>
      </c>
      <c r="BS13" s="190">
        <v>2036778.06</v>
      </c>
      <c r="BT13" s="190">
        <v>769091.04999999981</v>
      </c>
      <c r="BU13" s="190">
        <v>864165.9599999995</v>
      </c>
      <c r="BV13" s="190">
        <v>1034460.6200000014</v>
      </c>
      <c r="BW13" s="190">
        <v>767351.72000000044</v>
      </c>
      <c r="BX13"/>
    </row>
    <row r="14" spans="1:79" s="60" customFormat="1" ht="15" x14ac:dyDescent="0.25">
      <c r="A14" s="286"/>
      <c r="B14" s="59" t="s">
        <v>178</v>
      </c>
      <c r="C14" s="97">
        <f t="shared" ref="C14:J14" si="13">C12-C13</f>
        <v>-7315576.0900000092</v>
      </c>
      <c r="D14" s="97">
        <f t="shared" si="13"/>
        <v>-7140637.0600000219</v>
      </c>
      <c r="E14" s="97">
        <f t="shared" si="13"/>
        <v>-5084537.2300000107</v>
      </c>
      <c r="F14" s="97">
        <f t="shared" si="13"/>
        <v>-4948775.5199999772</v>
      </c>
      <c r="G14" s="97">
        <f t="shared" si="13"/>
        <v>-6041760.5099999877</v>
      </c>
      <c r="H14" s="97">
        <f t="shared" si="13"/>
        <v>-9482507.7330000978</v>
      </c>
      <c r="I14" s="97">
        <f t="shared" si="13"/>
        <v>-9373900.7594599463</v>
      </c>
      <c r="J14" s="97">
        <f t="shared" si="13"/>
        <v>-10321400.4687535</v>
      </c>
      <c r="K14" s="97">
        <f t="shared" si="1"/>
        <v>-9018966.6730000023</v>
      </c>
      <c r="L14" s="97">
        <f t="shared" si="2"/>
        <v>-11123510.410000002</v>
      </c>
      <c r="M14" s="97">
        <f t="shared" si="3"/>
        <v>-13817652.609999999</v>
      </c>
      <c r="N14" s="97">
        <f t="shared" si="0"/>
        <v>-13113004.690000007</v>
      </c>
      <c r="O14" s="192">
        <f t="shared" si="4"/>
        <v>-10808623.597000003</v>
      </c>
      <c r="P14" s="97">
        <f>P12-P13</f>
        <v>-1233492.7900000024</v>
      </c>
      <c r="Q14" s="97">
        <f t="shared" ref="Q14:AA14" si="14">Q12-Q13</f>
        <v>-710932.37</v>
      </c>
      <c r="R14" s="97">
        <f t="shared" si="14"/>
        <v>-990667.429999999</v>
      </c>
      <c r="S14" s="97">
        <f t="shared" si="14"/>
        <v>-523573.64299999992</v>
      </c>
      <c r="T14" s="97">
        <f t="shared" si="14"/>
        <v>-716749.71000000031</v>
      </c>
      <c r="U14" s="97">
        <f t="shared" si="14"/>
        <v>-928650.87000000011</v>
      </c>
      <c r="V14" s="97">
        <f t="shared" si="14"/>
        <v>-808235.38000000012</v>
      </c>
      <c r="W14" s="97">
        <f t="shared" si="14"/>
        <v>-643710.36999999941</v>
      </c>
      <c r="X14" s="97">
        <f t="shared" si="14"/>
        <v>-723651.51000000071</v>
      </c>
      <c r="Y14" s="97">
        <f t="shared" si="14"/>
        <v>-420458.81999999995</v>
      </c>
      <c r="Z14" s="97">
        <f t="shared" si="14"/>
        <v>-689038.10999999929</v>
      </c>
      <c r="AA14" s="97">
        <f t="shared" si="14"/>
        <v>-629805.66999999981</v>
      </c>
      <c r="AB14" s="97">
        <v>-1298386.5899999999</v>
      </c>
      <c r="AC14" s="97">
        <v>-738476.20000000065</v>
      </c>
      <c r="AD14" s="97">
        <v>-921305.51</v>
      </c>
      <c r="AE14" s="97">
        <v>-710846.98999999964</v>
      </c>
      <c r="AF14" s="97">
        <v>-864874.97999999975</v>
      </c>
      <c r="AG14" s="97">
        <v>-424544.69</v>
      </c>
      <c r="AH14" s="97">
        <v>-1496084.1400000001</v>
      </c>
      <c r="AI14" s="97">
        <v>-1443273.89</v>
      </c>
      <c r="AJ14" s="97">
        <v>-883733.28999999969</v>
      </c>
      <c r="AK14" s="97">
        <v>-679112.22000000044</v>
      </c>
      <c r="AL14" s="97">
        <v>-701844.83000000054</v>
      </c>
      <c r="AM14" s="97">
        <v>-961027.07999999949</v>
      </c>
      <c r="AN14" s="97">
        <v>-672958.20999999868</v>
      </c>
      <c r="AO14" s="97">
        <v>-1272714.3799999994</v>
      </c>
      <c r="AP14" s="97">
        <v>-606941.76000000024</v>
      </c>
      <c r="AQ14" s="97">
        <v>-1744029.1300000022</v>
      </c>
      <c r="AR14" s="97">
        <v>-1278223.119999998</v>
      </c>
      <c r="AS14" s="97">
        <v>-1516257.7000000023</v>
      </c>
      <c r="AT14" s="98">
        <f>AT12-AT13</f>
        <v>-742021.39000000071</v>
      </c>
      <c r="AU14" s="98">
        <f>AU12-AU13</f>
        <v>-1873558.3399999999</v>
      </c>
      <c r="AV14" s="98">
        <f>AV12-AV13</f>
        <v>-1525196.6299999983</v>
      </c>
      <c r="AW14" s="98">
        <f t="shared" ref="AW14:BH14" si="15">AW12-AW13</f>
        <v>-881361.82</v>
      </c>
      <c r="AX14" s="98">
        <f t="shared" si="15"/>
        <v>-160122.04999999999</v>
      </c>
      <c r="AY14" s="98">
        <f t="shared" si="15"/>
        <v>-1544268.0799999987</v>
      </c>
      <c r="AZ14" s="158">
        <f t="shared" si="15"/>
        <v>-901510.75999999873</v>
      </c>
      <c r="BA14" s="158">
        <f t="shared" si="15"/>
        <v>-1066194.5000000002</v>
      </c>
      <c r="BB14" s="158">
        <f t="shared" si="15"/>
        <v>-623052.4300000004</v>
      </c>
      <c r="BC14" s="158">
        <f t="shared" si="15"/>
        <v>-1321030.4400000023</v>
      </c>
      <c r="BD14" s="158">
        <f t="shared" si="15"/>
        <v>-1054114.9899999986</v>
      </c>
      <c r="BE14" s="158">
        <f t="shared" si="15"/>
        <v>-1171946.420000003</v>
      </c>
      <c r="BF14" s="158">
        <f t="shared" si="15"/>
        <v>-380890.21000000014</v>
      </c>
      <c r="BG14" s="158">
        <f t="shared" si="15"/>
        <v>-1311313.4599999969</v>
      </c>
      <c r="BH14" s="158">
        <f t="shared" si="15"/>
        <v>-1673937.8700000022</v>
      </c>
      <c r="BI14" s="159">
        <v>-1571727.9700000037</v>
      </c>
      <c r="BJ14" s="159">
        <v>-1605657.5100000002</v>
      </c>
      <c r="BK14" s="159">
        <v>-431628.1300000003</v>
      </c>
      <c r="BL14" s="202">
        <f>BL12-BL13</f>
        <v>-344927.05</v>
      </c>
      <c r="BM14" s="202">
        <f t="shared" ref="BM14:BW14" si="16">BM12-BM13</f>
        <v>-627702.07700000075</v>
      </c>
      <c r="BN14" s="202">
        <f t="shared" si="16"/>
        <v>-1271470.5800000005</v>
      </c>
      <c r="BO14" s="202">
        <f t="shared" si="16"/>
        <v>-781082.42999999993</v>
      </c>
      <c r="BP14" s="202">
        <f t="shared" si="16"/>
        <v>-535680.12000000058</v>
      </c>
      <c r="BQ14" s="202">
        <f t="shared" si="16"/>
        <v>-574487.80000000028</v>
      </c>
      <c r="BR14" s="202">
        <f t="shared" si="16"/>
        <v>-1213087.1300000008</v>
      </c>
      <c r="BS14" s="202">
        <f t="shared" si="16"/>
        <v>-2028196.62</v>
      </c>
      <c r="BT14" s="202">
        <f t="shared" si="16"/>
        <v>-766011.48999999976</v>
      </c>
      <c r="BU14" s="202">
        <f t="shared" si="16"/>
        <v>-864165.9599999995</v>
      </c>
      <c r="BV14" s="202">
        <f t="shared" si="16"/>
        <v>-1034460.6200000014</v>
      </c>
      <c r="BW14" s="202">
        <f t="shared" si="16"/>
        <v>-767351.72000000044</v>
      </c>
      <c r="BX14"/>
    </row>
    <row r="15" spans="1:79" s="60" customFormat="1" ht="15" x14ac:dyDescent="0.25">
      <c r="A15" s="281" t="s">
        <v>181</v>
      </c>
      <c r="B15" s="94" t="s">
        <v>120</v>
      </c>
      <c r="C15" s="3">
        <v>319480.17000000004</v>
      </c>
      <c r="D15" s="3">
        <v>0</v>
      </c>
      <c r="E15" s="3">
        <v>0</v>
      </c>
      <c r="F15" s="3">
        <v>0</v>
      </c>
      <c r="G15" s="3">
        <v>0</v>
      </c>
      <c r="H15" s="3">
        <v>50</v>
      </c>
      <c r="I15" s="3">
        <v>0</v>
      </c>
      <c r="J15" s="3">
        <v>0</v>
      </c>
      <c r="K15" s="3">
        <f t="shared" si="1"/>
        <v>0</v>
      </c>
      <c r="L15" s="3">
        <f t="shared" si="2"/>
        <v>0</v>
      </c>
      <c r="M15" s="3">
        <f t="shared" si="3"/>
        <v>0</v>
      </c>
      <c r="N15" s="3">
        <f t="shared" si="0"/>
        <v>0</v>
      </c>
      <c r="O15" s="192">
        <f t="shared" si="4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6">
        <v>0</v>
      </c>
      <c r="AX15" s="6">
        <v>0</v>
      </c>
      <c r="AY15" s="6">
        <v>0</v>
      </c>
      <c r="AZ15" s="156">
        <v>0</v>
      </c>
      <c r="BA15" s="156">
        <v>0</v>
      </c>
      <c r="BB15" s="156">
        <v>0</v>
      </c>
      <c r="BC15" s="156">
        <v>0</v>
      </c>
      <c r="BD15" s="156">
        <v>0</v>
      </c>
      <c r="BE15" s="156">
        <v>0</v>
      </c>
      <c r="BF15" s="156">
        <v>0</v>
      </c>
      <c r="BG15" s="156">
        <v>0</v>
      </c>
      <c r="BH15" s="156">
        <v>0</v>
      </c>
      <c r="BI15" s="156">
        <v>0</v>
      </c>
      <c r="BJ15" s="156">
        <v>0</v>
      </c>
      <c r="BK15" s="156">
        <v>0</v>
      </c>
      <c r="BL15" s="201"/>
      <c r="BM15" s="201"/>
      <c r="BN15" s="201"/>
      <c r="BO15" s="201"/>
      <c r="BP15" s="201"/>
      <c r="BQ15" s="201"/>
      <c r="BR15" s="190"/>
      <c r="BS15" s="190"/>
      <c r="BT15" s="190"/>
      <c r="BU15" s="190"/>
      <c r="BV15" s="190"/>
      <c r="BW15" s="190"/>
      <c r="BX15"/>
      <c r="CA15" s="208"/>
    </row>
    <row r="16" spans="1:79" s="60" customFormat="1" ht="15" x14ac:dyDescent="0.25">
      <c r="A16" s="282"/>
      <c r="B16" s="94" t="s">
        <v>177</v>
      </c>
      <c r="C16" s="3">
        <v>453650.78</v>
      </c>
      <c r="D16" s="3">
        <v>184513.47</v>
      </c>
      <c r="E16" s="3">
        <v>276191.59999999974</v>
      </c>
      <c r="F16" s="3">
        <v>222512.93000000017</v>
      </c>
      <c r="G16" s="3">
        <v>217471.98000000004</v>
      </c>
      <c r="H16" s="3">
        <v>135907.35999999996</v>
      </c>
      <c r="I16" s="3">
        <v>111115.07999999994</v>
      </c>
      <c r="J16" s="3">
        <v>251848.28000000017</v>
      </c>
      <c r="K16" s="3">
        <f t="shared" si="1"/>
        <v>287932.49000000005</v>
      </c>
      <c r="L16" s="3">
        <f t="shared" si="2"/>
        <v>1651405.93</v>
      </c>
      <c r="M16" s="3">
        <f t="shared" si="3"/>
        <v>1002716.5599999999</v>
      </c>
      <c r="N16" s="3">
        <f t="shared" si="0"/>
        <v>600848.47</v>
      </c>
      <c r="O16" s="192">
        <f t="shared" si="4"/>
        <v>225539.75</v>
      </c>
      <c r="P16" s="3">
        <v>21741.250000000007</v>
      </c>
      <c r="Q16" s="3">
        <v>16453.489999999998</v>
      </c>
      <c r="R16" s="3">
        <v>0.76</v>
      </c>
      <c r="S16" s="3"/>
      <c r="T16" s="3">
        <v>1091</v>
      </c>
      <c r="U16" s="3">
        <v>33337.510000000009</v>
      </c>
      <c r="V16" s="3">
        <v>9636.64</v>
      </c>
      <c r="W16" s="3">
        <v>771.25</v>
      </c>
      <c r="X16" s="3">
        <v>2629.01</v>
      </c>
      <c r="Y16" s="3">
        <v>22179.48</v>
      </c>
      <c r="Z16" s="3">
        <v>157481.03000000006</v>
      </c>
      <c r="AA16" s="3">
        <v>22611.070000000003</v>
      </c>
      <c r="AB16" s="3">
        <v>644.79999999999995</v>
      </c>
      <c r="AC16" s="3">
        <v>0</v>
      </c>
      <c r="AD16" s="3">
        <v>17238.22</v>
      </c>
      <c r="AE16" s="3">
        <v>566222.5</v>
      </c>
      <c r="AF16" s="3">
        <v>127799.35</v>
      </c>
      <c r="AG16" s="3">
        <v>711496.47000000009</v>
      </c>
      <c r="AH16" s="3">
        <v>31917.83</v>
      </c>
      <c r="AI16" s="3">
        <v>8040.14</v>
      </c>
      <c r="AJ16" s="3">
        <v>86845.920000000042</v>
      </c>
      <c r="AK16" s="3">
        <v>3595.4500000000003</v>
      </c>
      <c r="AL16" s="3">
        <v>41205.399999999994</v>
      </c>
      <c r="AM16" s="3">
        <v>56399.849999999991</v>
      </c>
      <c r="AN16" s="3">
        <v>34280.1</v>
      </c>
      <c r="AO16" s="3">
        <v>518332.13</v>
      </c>
      <c r="AP16" s="3">
        <v>73611.150000000009</v>
      </c>
      <c r="AQ16" s="3">
        <v>152136.53</v>
      </c>
      <c r="AR16" s="3">
        <v>34027.449999999997</v>
      </c>
      <c r="AS16" s="3">
        <v>37823.220000000008</v>
      </c>
      <c r="AT16" s="5">
        <v>24270.009999999995</v>
      </c>
      <c r="AU16" s="5">
        <v>1012.88</v>
      </c>
      <c r="AV16" s="5">
        <v>51446.179999999993</v>
      </c>
      <c r="AW16" s="96">
        <v>10906.16</v>
      </c>
      <c r="AX16" s="96"/>
      <c r="AY16" s="96">
        <v>64870.750000000022</v>
      </c>
      <c r="AZ16" s="157">
        <v>8910.0400000000009</v>
      </c>
      <c r="BA16" s="157">
        <v>14481.029999999999</v>
      </c>
      <c r="BB16" s="157">
        <v>141819.46000000002</v>
      </c>
      <c r="BC16" s="157">
        <v>1065.03</v>
      </c>
      <c r="BD16" s="157">
        <v>56097.689999999988</v>
      </c>
      <c r="BE16" s="157">
        <v>116313.70000000003</v>
      </c>
      <c r="BF16" s="157"/>
      <c r="BG16" s="157">
        <v>80601.450000000012</v>
      </c>
      <c r="BH16" s="157">
        <v>51804.729999999996</v>
      </c>
      <c r="BI16" s="157">
        <v>125981.14</v>
      </c>
      <c r="BJ16" s="157"/>
      <c r="BK16" s="157">
        <v>3774.2</v>
      </c>
      <c r="BL16" s="197">
        <v>3031.87</v>
      </c>
      <c r="BM16" s="197">
        <v>113268</v>
      </c>
      <c r="BN16" s="197"/>
      <c r="BO16" s="190">
        <v>335.05</v>
      </c>
      <c r="BP16" s="190"/>
      <c r="BQ16" s="190">
        <v>1433.56</v>
      </c>
      <c r="BR16" s="190">
        <v>38161.829999999994</v>
      </c>
      <c r="BS16" s="190">
        <v>39170.869999999995</v>
      </c>
      <c r="BT16" s="190">
        <v>1934.79</v>
      </c>
      <c r="BU16" s="190">
        <v>28203.780000000002</v>
      </c>
      <c r="BV16" s="190"/>
      <c r="BW16" s="190"/>
      <c r="BX16"/>
      <c r="CA16" s="208">
        <f>BZ10+BS18</f>
        <v>5413.16</v>
      </c>
    </row>
    <row r="17" spans="1:76" s="60" customFormat="1" ht="15" x14ac:dyDescent="0.25">
      <c r="A17" s="283"/>
      <c r="B17" s="59" t="s">
        <v>178</v>
      </c>
      <c r="C17" s="97">
        <f t="shared" ref="C17:J17" si="17">C15-C16</f>
        <v>-134170.60999999999</v>
      </c>
      <c r="D17" s="97">
        <f t="shared" si="17"/>
        <v>-184513.47</v>
      </c>
      <c r="E17" s="97">
        <f t="shared" si="17"/>
        <v>-276191.59999999974</v>
      </c>
      <c r="F17" s="97">
        <f t="shared" si="17"/>
        <v>-222512.93000000017</v>
      </c>
      <c r="G17" s="97">
        <f t="shared" si="17"/>
        <v>-217471.98000000004</v>
      </c>
      <c r="H17" s="97">
        <f t="shared" si="17"/>
        <v>-135857.35999999996</v>
      </c>
      <c r="I17" s="97">
        <f t="shared" si="17"/>
        <v>-111115.07999999994</v>
      </c>
      <c r="J17" s="97">
        <f t="shared" si="17"/>
        <v>-251848.28000000017</v>
      </c>
      <c r="K17" s="97">
        <f t="shared" si="1"/>
        <v>-287932.49000000005</v>
      </c>
      <c r="L17" s="97">
        <f t="shared" si="2"/>
        <v>-1651405.93</v>
      </c>
      <c r="M17" s="97">
        <f t="shared" si="3"/>
        <v>-1002716.5599999999</v>
      </c>
      <c r="N17" s="97">
        <f t="shared" si="0"/>
        <v>-600848.47</v>
      </c>
      <c r="O17" s="192">
        <f t="shared" si="4"/>
        <v>-225539.75</v>
      </c>
      <c r="P17" s="97">
        <f>P15-P16</f>
        <v>-21741.250000000007</v>
      </c>
      <c r="Q17" s="97">
        <f t="shared" ref="Q17:AA17" si="18">Q15-Q16</f>
        <v>-16453.489999999998</v>
      </c>
      <c r="R17" s="97">
        <f t="shared" si="18"/>
        <v>-0.76</v>
      </c>
      <c r="S17" s="97">
        <f t="shared" si="18"/>
        <v>0</v>
      </c>
      <c r="T17" s="97">
        <f t="shared" si="18"/>
        <v>-1091</v>
      </c>
      <c r="U17" s="97">
        <f t="shared" si="18"/>
        <v>-33337.510000000009</v>
      </c>
      <c r="V17" s="97">
        <f t="shared" si="18"/>
        <v>-9636.64</v>
      </c>
      <c r="W17" s="97">
        <f t="shared" si="18"/>
        <v>-771.25</v>
      </c>
      <c r="X17" s="97">
        <f t="shared" si="18"/>
        <v>-2629.01</v>
      </c>
      <c r="Y17" s="97">
        <f t="shared" si="18"/>
        <v>-22179.48</v>
      </c>
      <c r="Z17" s="97">
        <f t="shared" si="18"/>
        <v>-157481.03000000006</v>
      </c>
      <c r="AA17" s="97">
        <f t="shared" si="18"/>
        <v>-22611.070000000003</v>
      </c>
      <c r="AB17" s="97">
        <v>-644.79999999999995</v>
      </c>
      <c r="AC17" s="97">
        <v>0</v>
      </c>
      <c r="AD17" s="97">
        <v>-17238.22</v>
      </c>
      <c r="AE17" s="97">
        <v>-566222.5</v>
      </c>
      <c r="AF17" s="97">
        <v>-127799.35</v>
      </c>
      <c r="AG17" s="97">
        <v>-711496.47000000009</v>
      </c>
      <c r="AH17" s="97">
        <v>-31917.83</v>
      </c>
      <c r="AI17" s="97">
        <v>-8040.14</v>
      </c>
      <c r="AJ17" s="97">
        <v>-86845.920000000042</v>
      </c>
      <c r="AK17" s="97">
        <v>-3595.4500000000003</v>
      </c>
      <c r="AL17" s="97">
        <v>-41205.399999999994</v>
      </c>
      <c r="AM17" s="97">
        <v>-56399.849999999991</v>
      </c>
      <c r="AN17" s="97">
        <v>-34280.1</v>
      </c>
      <c r="AO17" s="97">
        <v>-518332.13</v>
      </c>
      <c r="AP17" s="97">
        <v>-73611.150000000009</v>
      </c>
      <c r="AQ17" s="97">
        <v>-152136.53</v>
      </c>
      <c r="AR17" s="97">
        <v>-34027.449999999997</v>
      </c>
      <c r="AS17" s="97">
        <v>-37823.220000000008</v>
      </c>
      <c r="AT17" s="98">
        <f t="shared" ref="AT17:BH17" si="19">AT15-AT16</f>
        <v>-24270.009999999995</v>
      </c>
      <c r="AU17" s="98">
        <f t="shared" si="19"/>
        <v>-1012.88</v>
      </c>
      <c r="AV17" s="98">
        <f t="shared" si="19"/>
        <v>-51446.179999999993</v>
      </c>
      <c r="AW17" s="98">
        <f t="shared" si="19"/>
        <v>-10906.16</v>
      </c>
      <c r="AX17" s="98">
        <f t="shared" si="19"/>
        <v>0</v>
      </c>
      <c r="AY17" s="98">
        <f t="shared" si="19"/>
        <v>-64870.750000000022</v>
      </c>
      <c r="AZ17" s="158">
        <f t="shared" si="19"/>
        <v>-8910.0400000000009</v>
      </c>
      <c r="BA17" s="158">
        <f t="shared" si="19"/>
        <v>-14481.029999999999</v>
      </c>
      <c r="BB17" s="158">
        <f>BB15-BB16</f>
        <v>-141819.46000000002</v>
      </c>
      <c r="BC17" s="158">
        <f t="shared" si="19"/>
        <v>-1065.03</v>
      </c>
      <c r="BD17" s="158">
        <f t="shared" si="19"/>
        <v>-56097.689999999988</v>
      </c>
      <c r="BE17" s="158">
        <f t="shared" si="19"/>
        <v>-116313.70000000003</v>
      </c>
      <c r="BF17" s="158">
        <f t="shared" si="19"/>
        <v>0</v>
      </c>
      <c r="BG17" s="158">
        <f t="shared" si="19"/>
        <v>-80601.450000000012</v>
      </c>
      <c r="BH17" s="158">
        <f t="shared" si="19"/>
        <v>-51804.729999999996</v>
      </c>
      <c r="BI17" s="159">
        <v>-125981.14</v>
      </c>
      <c r="BJ17" s="159">
        <v>0</v>
      </c>
      <c r="BK17" s="159">
        <v>-3774.2</v>
      </c>
      <c r="BL17" s="202">
        <f>BL15-BL16</f>
        <v>-3031.87</v>
      </c>
      <c r="BM17" s="202">
        <f t="shared" ref="BM17:BW17" si="20">BM15-BM16</f>
        <v>-113268</v>
      </c>
      <c r="BN17" s="202">
        <f t="shared" si="20"/>
        <v>0</v>
      </c>
      <c r="BO17" s="202">
        <f t="shared" si="20"/>
        <v>-335.05</v>
      </c>
      <c r="BP17" s="202">
        <f t="shared" si="20"/>
        <v>0</v>
      </c>
      <c r="BQ17" s="202">
        <f t="shared" si="20"/>
        <v>-1433.56</v>
      </c>
      <c r="BR17" s="202">
        <f t="shared" si="20"/>
        <v>-38161.829999999994</v>
      </c>
      <c r="BS17" s="202">
        <f t="shared" si="20"/>
        <v>-39170.869999999995</v>
      </c>
      <c r="BT17" s="202">
        <f t="shared" si="20"/>
        <v>-1934.79</v>
      </c>
      <c r="BU17" s="202">
        <f t="shared" si="20"/>
        <v>-28203.780000000002</v>
      </c>
      <c r="BV17" s="202">
        <f t="shared" si="20"/>
        <v>0</v>
      </c>
      <c r="BW17" s="202">
        <f t="shared" si="20"/>
        <v>0</v>
      </c>
      <c r="BX17"/>
    </row>
    <row r="18" spans="1:76" s="60" customFormat="1" ht="15" x14ac:dyDescent="0.25">
      <c r="A18" s="281" t="s">
        <v>182</v>
      </c>
      <c r="B18" s="94" t="s">
        <v>120</v>
      </c>
      <c r="C18" s="3">
        <v>2201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1"/>
        <v>0</v>
      </c>
      <c r="L18" s="3">
        <f t="shared" si="2"/>
        <v>0</v>
      </c>
      <c r="M18" s="3">
        <f t="shared" si="3"/>
        <v>0</v>
      </c>
      <c r="N18" s="3">
        <f t="shared" si="0"/>
        <v>0</v>
      </c>
      <c r="O18" s="192">
        <f t="shared" si="4"/>
        <v>500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6">
        <v>0</v>
      </c>
      <c r="AX18" s="6">
        <v>0</v>
      </c>
      <c r="AY18" s="6">
        <v>0</v>
      </c>
      <c r="AZ18" s="156">
        <v>0</v>
      </c>
      <c r="BA18" s="156">
        <v>0</v>
      </c>
      <c r="BB18" s="156">
        <v>0</v>
      </c>
      <c r="BC18" s="156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6">
        <v>0</v>
      </c>
      <c r="BJ18" s="156">
        <v>0</v>
      </c>
      <c r="BK18" s="156">
        <v>0</v>
      </c>
      <c r="BL18" s="201"/>
      <c r="BM18" s="201"/>
      <c r="BN18" s="201"/>
      <c r="BO18" s="201"/>
      <c r="BP18" s="201"/>
      <c r="BQ18" s="201"/>
      <c r="BR18" s="190"/>
      <c r="BS18" s="190">
        <v>500</v>
      </c>
      <c r="BT18" s="190"/>
      <c r="BU18" s="190"/>
      <c r="BV18" s="190"/>
      <c r="BW18" s="190"/>
      <c r="BX18"/>
    </row>
    <row r="19" spans="1:76" s="60" customFormat="1" ht="15" x14ac:dyDescent="0.25">
      <c r="A19" s="282"/>
      <c r="B19" s="94" t="s">
        <v>177</v>
      </c>
      <c r="C19" s="3">
        <v>782484.02000000025</v>
      </c>
      <c r="D19" s="3">
        <v>6261618.8599999761</v>
      </c>
      <c r="E19" s="3">
        <v>615810.21</v>
      </c>
      <c r="F19" s="3">
        <v>1577057.2100000025</v>
      </c>
      <c r="G19" s="3">
        <v>1575985.2999999982</v>
      </c>
      <c r="H19" s="98">
        <v>18355230.929999985</v>
      </c>
      <c r="I19" s="3">
        <v>1972393.299999998</v>
      </c>
      <c r="J19" s="3">
        <v>1175699.19</v>
      </c>
      <c r="K19" s="3">
        <f t="shared" si="1"/>
        <v>1339919.1000000001</v>
      </c>
      <c r="L19" s="3">
        <f t="shared" si="2"/>
        <v>1523233.4999999998</v>
      </c>
      <c r="M19" s="3">
        <f t="shared" si="3"/>
        <v>5720385.1699999999</v>
      </c>
      <c r="N19" s="3">
        <f t="shared" si="0"/>
        <v>750829.6599999998</v>
      </c>
      <c r="O19" s="192">
        <f t="shared" si="4"/>
        <v>1511464.23</v>
      </c>
      <c r="P19" s="3">
        <v>318807.44000000006</v>
      </c>
      <c r="Q19" s="3">
        <v>44142.89</v>
      </c>
      <c r="R19" s="3">
        <v>219072.60000000003</v>
      </c>
      <c r="S19" s="3">
        <v>16106.48</v>
      </c>
      <c r="T19" s="3">
        <v>174002.42000000004</v>
      </c>
      <c r="U19" s="3">
        <v>106520.18000000001</v>
      </c>
      <c r="V19" s="3">
        <v>71328.78</v>
      </c>
      <c r="W19" s="3">
        <v>141674.90999999997</v>
      </c>
      <c r="X19" s="3">
        <v>26840.999999999996</v>
      </c>
      <c r="Y19" s="3">
        <v>72393.570000000007</v>
      </c>
      <c r="Z19" s="3">
        <v>58271.409999999996</v>
      </c>
      <c r="AA19" s="3">
        <v>90757.420000000013</v>
      </c>
      <c r="AB19" s="3">
        <v>102054.98</v>
      </c>
      <c r="AC19" s="3">
        <v>163918.93000000002</v>
      </c>
      <c r="AD19" s="3">
        <v>62829.22</v>
      </c>
      <c r="AE19" s="3">
        <v>643180.68999999971</v>
      </c>
      <c r="AF19" s="3">
        <v>184714.75</v>
      </c>
      <c r="AG19" s="3">
        <v>4753.83</v>
      </c>
      <c r="AH19" s="3">
        <v>105790.64999999998</v>
      </c>
      <c r="AI19" s="3">
        <v>108669.88</v>
      </c>
      <c r="AJ19" s="3">
        <v>37935.429999999993</v>
      </c>
      <c r="AK19" s="3">
        <v>40009.58</v>
      </c>
      <c r="AL19" s="3">
        <v>37817.520000000011</v>
      </c>
      <c r="AM19" s="3">
        <v>31558.04</v>
      </c>
      <c r="AN19" s="3">
        <v>18870.419999999998</v>
      </c>
      <c r="AO19" s="3">
        <v>138312.35</v>
      </c>
      <c r="AP19" s="3">
        <v>0</v>
      </c>
      <c r="AQ19" s="3">
        <v>16954.29</v>
      </c>
      <c r="AR19" s="3">
        <v>58767.77</v>
      </c>
      <c r="AS19" s="3">
        <v>66124.320000000007</v>
      </c>
      <c r="AT19" s="5">
        <v>24917.15</v>
      </c>
      <c r="AU19" s="5">
        <v>105712.76</v>
      </c>
      <c r="AV19" s="5">
        <v>149428.94</v>
      </c>
      <c r="AW19" s="96">
        <v>15200</v>
      </c>
      <c r="AX19" s="96">
        <v>473.41</v>
      </c>
      <c r="AY19" s="96">
        <v>5125623.76</v>
      </c>
      <c r="AZ19" s="157">
        <v>468.72</v>
      </c>
      <c r="BA19" s="157">
        <v>135808.94</v>
      </c>
      <c r="BB19" s="157"/>
      <c r="BC19" s="157">
        <v>177082.36999999994</v>
      </c>
      <c r="BD19" s="157">
        <v>14700.44</v>
      </c>
      <c r="BE19" s="157">
        <v>62643.29</v>
      </c>
      <c r="BF19" s="157"/>
      <c r="BG19" s="157">
        <v>37234.83</v>
      </c>
      <c r="BH19" s="157">
        <v>214346.26</v>
      </c>
      <c r="BI19" s="157">
        <v>51207.869999999995</v>
      </c>
      <c r="BJ19" s="157">
        <v>15299.380000000001</v>
      </c>
      <c r="BK19" s="157">
        <v>42037.559999999983</v>
      </c>
      <c r="BL19" s="197">
        <v>306035.52</v>
      </c>
      <c r="BM19" s="197">
        <v>12958.4</v>
      </c>
      <c r="BN19" s="113">
        <v>109438.48000000001</v>
      </c>
      <c r="BO19" s="190">
        <v>423029.27999999997</v>
      </c>
      <c r="BP19" s="190">
        <v>42414.89</v>
      </c>
      <c r="BQ19" s="190">
        <v>106281.13999999998</v>
      </c>
      <c r="BR19" s="190">
        <v>15936.970000000001</v>
      </c>
      <c r="BS19" s="190">
        <v>257396.63</v>
      </c>
      <c r="BT19" s="190">
        <v>55958.25</v>
      </c>
      <c r="BU19" s="190">
        <v>27958.400000000001</v>
      </c>
      <c r="BV19" s="190">
        <v>154056.27000000002</v>
      </c>
      <c r="BW19" s="190"/>
      <c r="BX19"/>
    </row>
    <row r="20" spans="1:76" s="60" customFormat="1" ht="15" x14ac:dyDescent="0.25">
      <c r="A20" s="283"/>
      <c r="B20" s="59" t="s">
        <v>178</v>
      </c>
      <c r="C20" s="97">
        <f t="shared" ref="C20:J20" si="21">C18-C19</f>
        <v>-780283.02000000025</v>
      </c>
      <c r="D20" s="97">
        <f t="shared" si="21"/>
        <v>-6261618.8599999761</v>
      </c>
      <c r="E20" s="97">
        <f t="shared" si="21"/>
        <v>-615810.21</v>
      </c>
      <c r="F20" s="97">
        <f t="shared" si="21"/>
        <v>-1577057.2100000025</v>
      </c>
      <c r="G20" s="97">
        <f t="shared" si="21"/>
        <v>-1575985.2999999982</v>
      </c>
      <c r="H20" s="97">
        <f t="shared" si="21"/>
        <v>-18355230.929999985</v>
      </c>
      <c r="I20" s="97">
        <f t="shared" si="21"/>
        <v>-1972393.299999998</v>
      </c>
      <c r="J20" s="97">
        <f t="shared" si="21"/>
        <v>-1175699.19</v>
      </c>
      <c r="K20" s="97">
        <f t="shared" si="1"/>
        <v>-1339919.1000000001</v>
      </c>
      <c r="L20" s="97">
        <f t="shared" si="2"/>
        <v>-1523233.4999999998</v>
      </c>
      <c r="M20" s="97">
        <f t="shared" si="3"/>
        <v>-5720385.1699999999</v>
      </c>
      <c r="N20" s="97">
        <f t="shared" si="0"/>
        <v>-750829.6599999998</v>
      </c>
      <c r="O20" s="192">
        <f t="shared" si="4"/>
        <v>-1510964.23</v>
      </c>
      <c r="P20" s="97">
        <f>P18-P19</f>
        <v>-318807.44000000006</v>
      </c>
      <c r="Q20" s="97">
        <f t="shared" ref="Q20:AA20" si="22">Q18-Q19</f>
        <v>-44142.89</v>
      </c>
      <c r="R20" s="97">
        <f t="shared" si="22"/>
        <v>-219072.60000000003</v>
      </c>
      <c r="S20" s="97">
        <f t="shared" si="22"/>
        <v>-16106.48</v>
      </c>
      <c r="T20" s="97">
        <f t="shared" si="22"/>
        <v>-174002.42000000004</v>
      </c>
      <c r="U20" s="97">
        <f t="shared" si="22"/>
        <v>-106520.18000000001</v>
      </c>
      <c r="V20" s="97">
        <f t="shared" si="22"/>
        <v>-71328.78</v>
      </c>
      <c r="W20" s="97">
        <f t="shared" si="22"/>
        <v>-141674.90999999997</v>
      </c>
      <c r="X20" s="97">
        <f t="shared" si="22"/>
        <v>-26840.999999999996</v>
      </c>
      <c r="Y20" s="97">
        <f t="shared" si="22"/>
        <v>-72393.570000000007</v>
      </c>
      <c r="Z20" s="97">
        <f t="shared" si="22"/>
        <v>-58271.409999999996</v>
      </c>
      <c r="AA20" s="97">
        <f t="shared" si="22"/>
        <v>-90757.420000000013</v>
      </c>
      <c r="AB20" s="97">
        <v>-102054.98</v>
      </c>
      <c r="AC20" s="97">
        <v>-163918.93000000002</v>
      </c>
      <c r="AD20" s="97">
        <v>-62829.22</v>
      </c>
      <c r="AE20" s="97">
        <v>-643180.68999999971</v>
      </c>
      <c r="AF20" s="97">
        <v>-184714.75</v>
      </c>
      <c r="AG20" s="97">
        <v>-4753.83</v>
      </c>
      <c r="AH20" s="97">
        <v>-105790.64999999998</v>
      </c>
      <c r="AI20" s="97">
        <v>-108669.88</v>
      </c>
      <c r="AJ20" s="97">
        <v>-37935.429999999993</v>
      </c>
      <c r="AK20" s="97">
        <v>-40009.58</v>
      </c>
      <c r="AL20" s="97">
        <v>-37817.520000000011</v>
      </c>
      <c r="AM20" s="97">
        <v>-31558.04</v>
      </c>
      <c r="AN20" s="97">
        <v>-18870.419999999998</v>
      </c>
      <c r="AO20" s="97">
        <v>-138312.35</v>
      </c>
      <c r="AP20" s="97">
        <v>0</v>
      </c>
      <c r="AQ20" s="97">
        <v>-16954.29</v>
      </c>
      <c r="AR20" s="97">
        <v>-58767.77</v>
      </c>
      <c r="AS20" s="97">
        <v>-66124.320000000007</v>
      </c>
      <c r="AT20" s="98">
        <f t="shared" ref="AT20:BH20" si="23">AT18-AT19</f>
        <v>-24917.15</v>
      </c>
      <c r="AU20" s="98">
        <f t="shared" si="23"/>
        <v>-105712.76</v>
      </c>
      <c r="AV20" s="98">
        <f t="shared" si="23"/>
        <v>-149428.94</v>
      </c>
      <c r="AW20" s="98">
        <f t="shared" si="23"/>
        <v>-15200</v>
      </c>
      <c r="AX20" s="98">
        <f t="shared" si="23"/>
        <v>-473.41</v>
      </c>
      <c r="AY20" s="98">
        <f t="shared" si="23"/>
        <v>-5125623.76</v>
      </c>
      <c r="AZ20" s="158">
        <f t="shared" si="23"/>
        <v>-468.72</v>
      </c>
      <c r="BA20" s="158">
        <f t="shared" si="23"/>
        <v>-135808.94</v>
      </c>
      <c r="BB20" s="158">
        <f t="shared" si="23"/>
        <v>0</v>
      </c>
      <c r="BC20" s="158">
        <f t="shared" si="23"/>
        <v>-177082.36999999994</v>
      </c>
      <c r="BD20" s="158">
        <f t="shared" si="23"/>
        <v>-14700.44</v>
      </c>
      <c r="BE20" s="158">
        <f t="shared" si="23"/>
        <v>-62643.29</v>
      </c>
      <c r="BF20" s="158">
        <f t="shared" si="23"/>
        <v>0</v>
      </c>
      <c r="BG20" s="158">
        <f t="shared" si="23"/>
        <v>-37234.83</v>
      </c>
      <c r="BH20" s="158">
        <f t="shared" si="23"/>
        <v>-214346.26</v>
      </c>
      <c r="BI20" s="159">
        <v>-51207.869999999995</v>
      </c>
      <c r="BJ20" s="159">
        <v>-15299.380000000001</v>
      </c>
      <c r="BK20" s="159">
        <v>-42037.559999999983</v>
      </c>
      <c r="BL20" s="202">
        <f>BL18-BL19</f>
        <v>-306035.52</v>
      </c>
      <c r="BM20" s="202">
        <f t="shared" ref="BM20:BW20" si="24">BM18-BM19</f>
        <v>-12958.4</v>
      </c>
      <c r="BN20" s="202">
        <f t="shared" si="24"/>
        <v>-109438.48000000001</v>
      </c>
      <c r="BO20" s="202">
        <f t="shared" si="24"/>
        <v>-423029.27999999997</v>
      </c>
      <c r="BP20" s="202">
        <f t="shared" si="24"/>
        <v>-42414.89</v>
      </c>
      <c r="BQ20" s="202">
        <f t="shared" si="24"/>
        <v>-106281.13999999998</v>
      </c>
      <c r="BR20" s="202">
        <f t="shared" si="24"/>
        <v>-15936.970000000001</v>
      </c>
      <c r="BS20" s="202">
        <f t="shared" si="24"/>
        <v>-256896.63</v>
      </c>
      <c r="BT20" s="202">
        <f t="shared" si="24"/>
        <v>-55958.25</v>
      </c>
      <c r="BU20" s="202">
        <f t="shared" si="24"/>
        <v>-27958.400000000001</v>
      </c>
      <c r="BV20" s="202">
        <f t="shared" si="24"/>
        <v>-154056.27000000002</v>
      </c>
      <c r="BW20" s="202">
        <f t="shared" si="24"/>
        <v>0</v>
      </c>
      <c r="BX20"/>
    </row>
    <row r="21" spans="1:76" s="60" customFormat="1" ht="15" x14ac:dyDescent="0.25">
      <c r="A21" s="281" t="s">
        <v>183</v>
      </c>
      <c r="B21" s="94" t="s">
        <v>120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 t="shared" si="1"/>
        <v>0</v>
      </c>
      <c r="L21" s="3">
        <f t="shared" si="2"/>
        <v>0</v>
      </c>
      <c r="M21" s="3">
        <f t="shared" si="3"/>
        <v>0</v>
      </c>
      <c r="N21" s="3">
        <f t="shared" si="0"/>
        <v>0</v>
      </c>
      <c r="O21" s="192">
        <f t="shared" si="4"/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6">
        <v>0</v>
      </c>
      <c r="AX21" s="6">
        <v>0</v>
      </c>
      <c r="AY21" s="6">
        <v>0</v>
      </c>
      <c r="AZ21" s="156">
        <v>0</v>
      </c>
      <c r="BA21" s="156">
        <v>0</v>
      </c>
      <c r="BB21" s="156">
        <v>0</v>
      </c>
      <c r="BC21" s="156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6">
        <v>0</v>
      </c>
      <c r="BJ21" s="156">
        <v>0</v>
      </c>
      <c r="BK21" s="156">
        <v>0</v>
      </c>
      <c r="BL21" s="201"/>
      <c r="BM21" s="201"/>
      <c r="BN21" s="201"/>
      <c r="BO21" s="201"/>
      <c r="BP21" s="201"/>
      <c r="BQ21" s="201"/>
      <c r="BR21" s="190"/>
      <c r="BS21" s="190"/>
      <c r="BT21" s="190"/>
      <c r="BU21" s="190"/>
      <c r="BV21" s="190"/>
      <c r="BW21" s="190"/>
      <c r="BX21"/>
    </row>
    <row r="22" spans="1:76" s="60" customFormat="1" ht="15" x14ac:dyDescent="0.25">
      <c r="A22" s="282"/>
      <c r="B22" s="94" t="s">
        <v>177</v>
      </c>
      <c r="C22" s="3">
        <v>182561.77000000008</v>
      </c>
      <c r="D22" s="3">
        <v>80299.539999999994</v>
      </c>
      <c r="E22" s="3">
        <v>207758.64</v>
      </c>
      <c r="F22" s="3">
        <v>174203.43999999997</v>
      </c>
      <c r="G22" s="3">
        <v>178611.35</v>
      </c>
      <c r="H22" s="3">
        <v>129952.11000000002</v>
      </c>
      <c r="I22" s="3">
        <v>2931516.9900000007</v>
      </c>
      <c r="J22" s="3">
        <v>4499716.37</v>
      </c>
      <c r="K22" s="3">
        <f t="shared" si="1"/>
        <v>4212056.62</v>
      </c>
      <c r="L22" s="3">
        <f t="shared" si="2"/>
        <v>198523.68000000002</v>
      </c>
      <c r="M22" s="3">
        <f t="shared" si="3"/>
        <v>1780029.5499999996</v>
      </c>
      <c r="N22" s="3">
        <f t="shared" si="0"/>
        <v>1065645.99</v>
      </c>
      <c r="O22" s="192">
        <f t="shared" si="4"/>
        <v>59038.62</v>
      </c>
      <c r="P22" s="3">
        <v>488840.99</v>
      </c>
      <c r="Q22" s="3">
        <v>0</v>
      </c>
      <c r="R22" s="3">
        <v>533094.07999999996</v>
      </c>
      <c r="S22" s="3">
        <v>486509.51</v>
      </c>
      <c r="T22" s="3">
        <v>406656.77999999997</v>
      </c>
      <c r="U22" s="3">
        <v>0</v>
      </c>
      <c r="V22" s="3">
        <v>482954.80000000005</v>
      </c>
      <c r="W22" s="3">
        <v>574262.16999999993</v>
      </c>
      <c r="X22" s="3">
        <v>602897.44000000006</v>
      </c>
      <c r="Y22" s="3">
        <v>0</v>
      </c>
      <c r="Z22" s="3">
        <v>636840.85</v>
      </c>
      <c r="AA22" s="3">
        <v>0</v>
      </c>
      <c r="AB22" s="3">
        <v>0</v>
      </c>
      <c r="AC22" s="3">
        <v>147179.56</v>
      </c>
      <c r="AD22" s="3">
        <v>0</v>
      </c>
      <c r="AE22" s="3">
        <v>50214.97</v>
      </c>
      <c r="AF22" s="3">
        <v>0</v>
      </c>
      <c r="AG22" s="3">
        <v>243.76</v>
      </c>
      <c r="AH22" s="3">
        <v>885.39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16473.919999999998</v>
      </c>
      <c r="AP22" s="3">
        <v>0</v>
      </c>
      <c r="AQ22" s="3">
        <v>0</v>
      </c>
      <c r="AR22" s="3">
        <v>0</v>
      </c>
      <c r="AS22" s="3">
        <v>302079.48</v>
      </c>
      <c r="AT22" s="5">
        <v>290080.51</v>
      </c>
      <c r="AU22" s="5">
        <v>342090.37</v>
      </c>
      <c r="AV22" s="5">
        <v>0</v>
      </c>
      <c r="AW22" s="96">
        <v>468339.77</v>
      </c>
      <c r="AX22" s="96">
        <v>359090.11</v>
      </c>
      <c r="AY22" s="96">
        <v>1875.39</v>
      </c>
      <c r="AZ22" s="157">
        <v>729677.42</v>
      </c>
      <c r="BA22" s="157">
        <v>335968.57</v>
      </c>
      <c r="BB22" s="156">
        <v>0</v>
      </c>
      <c r="BC22" s="156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6">
        <v>0</v>
      </c>
      <c r="BJ22" s="156">
        <v>0</v>
      </c>
      <c r="BK22" s="156">
        <v>0</v>
      </c>
      <c r="BL22" s="201"/>
      <c r="BM22" s="201"/>
      <c r="BN22" s="201"/>
      <c r="BO22" s="201"/>
      <c r="BP22" s="201"/>
      <c r="BQ22" s="201"/>
      <c r="BR22" s="190"/>
      <c r="BS22" s="190"/>
      <c r="BT22" s="190"/>
      <c r="BU22" s="190"/>
      <c r="BV22" s="190">
        <v>59038.62</v>
      </c>
      <c r="BW22" s="190"/>
      <c r="BX22"/>
    </row>
    <row r="23" spans="1:76" s="60" customFormat="1" ht="15" x14ac:dyDescent="0.25">
      <c r="A23" s="283"/>
      <c r="B23" s="59" t="s">
        <v>178</v>
      </c>
      <c r="C23" s="97">
        <f t="shared" ref="C23:J23" si="25">C21-C22</f>
        <v>-182561.77000000008</v>
      </c>
      <c r="D23" s="97">
        <f t="shared" si="25"/>
        <v>-80299.539999999994</v>
      </c>
      <c r="E23" s="97">
        <f t="shared" si="25"/>
        <v>-207758.64</v>
      </c>
      <c r="F23" s="97">
        <f t="shared" si="25"/>
        <v>-174203.43999999997</v>
      </c>
      <c r="G23" s="97">
        <f t="shared" si="25"/>
        <v>-178611.35</v>
      </c>
      <c r="H23" s="97">
        <f t="shared" si="25"/>
        <v>-129952.11000000002</v>
      </c>
      <c r="I23" s="97">
        <f t="shared" si="25"/>
        <v>-2931516.9900000007</v>
      </c>
      <c r="J23" s="97">
        <f t="shared" si="25"/>
        <v>-4499716.37</v>
      </c>
      <c r="K23" s="97">
        <f t="shared" si="1"/>
        <v>-4212056.62</v>
      </c>
      <c r="L23" s="97">
        <f t="shared" si="2"/>
        <v>-198523.68000000002</v>
      </c>
      <c r="M23" s="97">
        <f t="shared" si="3"/>
        <v>-515687.79</v>
      </c>
      <c r="N23" s="97">
        <f t="shared" si="0"/>
        <v>-1065645.99</v>
      </c>
      <c r="O23" s="192">
        <f t="shared" si="4"/>
        <v>-59038.62</v>
      </c>
      <c r="P23" s="97">
        <f>P21-P22</f>
        <v>-488840.99</v>
      </c>
      <c r="Q23" s="97">
        <f t="shared" ref="Q23:AA23" si="26">Q21-Q22</f>
        <v>0</v>
      </c>
      <c r="R23" s="97">
        <f t="shared" si="26"/>
        <v>-533094.07999999996</v>
      </c>
      <c r="S23" s="97">
        <f t="shared" si="26"/>
        <v>-486509.51</v>
      </c>
      <c r="T23" s="97">
        <f t="shared" si="26"/>
        <v>-406656.77999999997</v>
      </c>
      <c r="U23" s="97">
        <f t="shared" si="26"/>
        <v>0</v>
      </c>
      <c r="V23" s="97">
        <f t="shared" si="26"/>
        <v>-482954.80000000005</v>
      </c>
      <c r="W23" s="97">
        <f t="shared" si="26"/>
        <v>-574262.16999999993</v>
      </c>
      <c r="X23" s="97">
        <f t="shared" si="26"/>
        <v>-602897.44000000006</v>
      </c>
      <c r="Y23" s="97">
        <f t="shared" si="26"/>
        <v>0</v>
      </c>
      <c r="Z23" s="97">
        <f t="shared" si="26"/>
        <v>-636840.85</v>
      </c>
      <c r="AA23" s="97">
        <f t="shared" si="26"/>
        <v>0</v>
      </c>
      <c r="AB23" s="97">
        <v>0</v>
      </c>
      <c r="AC23" s="97">
        <v>-147179.56</v>
      </c>
      <c r="AD23" s="97">
        <v>0</v>
      </c>
      <c r="AE23" s="97">
        <v>-50214.97</v>
      </c>
      <c r="AF23" s="97">
        <v>0</v>
      </c>
      <c r="AG23" s="97">
        <v>-243.76</v>
      </c>
      <c r="AH23" s="97">
        <v>-885.39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-16473.919999999998</v>
      </c>
      <c r="AP23" s="97">
        <v>0</v>
      </c>
      <c r="AQ23" s="97">
        <v>0</v>
      </c>
      <c r="AR23" s="97">
        <v>0</v>
      </c>
      <c r="AS23" s="97">
        <v>-302079.48</v>
      </c>
      <c r="AT23" s="98">
        <v>290080.51</v>
      </c>
      <c r="AU23" s="98">
        <v>342090.37</v>
      </c>
      <c r="AV23" s="98">
        <v>0</v>
      </c>
      <c r="AW23" s="98">
        <f t="shared" ref="AW23:BK23" si="27">AW21-AW22</f>
        <v>-468339.77</v>
      </c>
      <c r="AX23" s="98">
        <f t="shared" si="27"/>
        <v>-359090.11</v>
      </c>
      <c r="AY23" s="98">
        <f t="shared" si="27"/>
        <v>-1875.39</v>
      </c>
      <c r="AZ23" s="158">
        <f t="shared" si="27"/>
        <v>-729677.42</v>
      </c>
      <c r="BA23" s="158">
        <f t="shared" si="27"/>
        <v>-335968.57</v>
      </c>
      <c r="BB23" s="158">
        <f t="shared" si="27"/>
        <v>0</v>
      </c>
      <c r="BC23" s="158">
        <f t="shared" si="27"/>
        <v>0</v>
      </c>
      <c r="BD23" s="158">
        <f t="shared" si="27"/>
        <v>0</v>
      </c>
      <c r="BE23" s="158">
        <f t="shared" si="27"/>
        <v>0</v>
      </c>
      <c r="BF23" s="158">
        <f t="shared" si="27"/>
        <v>0</v>
      </c>
      <c r="BG23" s="158">
        <f t="shared" si="27"/>
        <v>0</v>
      </c>
      <c r="BH23" s="158">
        <f t="shared" si="27"/>
        <v>0</v>
      </c>
      <c r="BI23" s="158">
        <f t="shared" si="27"/>
        <v>0</v>
      </c>
      <c r="BJ23" s="158">
        <f t="shared" si="27"/>
        <v>0</v>
      </c>
      <c r="BK23" s="158">
        <f t="shared" si="27"/>
        <v>0</v>
      </c>
      <c r="BL23" s="202">
        <f>BL21-BL22</f>
        <v>0</v>
      </c>
      <c r="BM23" s="202">
        <f t="shared" ref="BM23:BW23" si="28">BM21-BM22</f>
        <v>0</v>
      </c>
      <c r="BN23" s="202">
        <f t="shared" si="28"/>
        <v>0</v>
      </c>
      <c r="BO23" s="202">
        <f t="shared" si="28"/>
        <v>0</v>
      </c>
      <c r="BP23" s="202">
        <f t="shared" si="28"/>
        <v>0</v>
      </c>
      <c r="BQ23" s="202">
        <f t="shared" si="28"/>
        <v>0</v>
      </c>
      <c r="BR23" s="202">
        <f t="shared" si="28"/>
        <v>0</v>
      </c>
      <c r="BS23" s="202">
        <f t="shared" si="28"/>
        <v>0</v>
      </c>
      <c r="BT23" s="202">
        <f t="shared" si="28"/>
        <v>0</v>
      </c>
      <c r="BU23" s="202">
        <f t="shared" si="28"/>
        <v>0</v>
      </c>
      <c r="BV23" s="202">
        <f t="shared" si="28"/>
        <v>-59038.62</v>
      </c>
      <c r="BW23" s="202">
        <f t="shared" si="28"/>
        <v>0</v>
      </c>
      <c r="BX23"/>
    </row>
    <row r="24" spans="1:76" s="60" customFormat="1" ht="15" x14ac:dyDescent="0.25">
      <c r="A24" s="281" t="s">
        <v>184</v>
      </c>
      <c r="B24" s="94" t="s">
        <v>120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1"/>
        <v>0</v>
      </c>
      <c r="L24" s="3">
        <f t="shared" si="2"/>
        <v>0</v>
      </c>
      <c r="M24" s="3">
        <f t="shared" si="3"/>
        <v>0</v>
      </c>
      <c r="N24" s="3">
        <f t="shared" si="0"/>
        <v>0</v>
      </c>
      <c r="O24" s="192">
        <f t="shared" si="4"/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6">
        <v>0</v>
      </c>
      <c r="AX24" s="6">
        <v>0</v>
      </c>
      <c r="AY24" s="6">
        <v>0</v>
      </c>
      <c r="AZ24" s="156">
        <v>0</v>
      </c>
      <c r="BA24" s="156">
        <v>0</v>
      </c>
      <c r="BB24" s="156">
        <v>0</v>
      </c>
      <c r="BC24" s="156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6">
        <v>0</v>
      </c>
      <c r="BJ24" s="156">
        <v>0</v>
      </c>
      <c r="BK24" s="156">
        <v>0</v>
      </c>
      <c r="BL24" s="201"/>
      <c r="BM24" s="201"/>
      <c r="BN24" s="201"/>
      <c r="BO24" s="201"/>
      <c r="BP24" s="201"/>
      <c r="BQ24" s="201"/>
      <c r="BR24" s="190"/>
      <c r="BS24" s="190"/>
      <c r="BT24" s="190"/>
      <c r="BU24" s="190"/>
      <c r="BV24" s="190"/>
      <c r="BW24" s="190"/>
      <c r="BX24"/>
    </row>
    <row r="25" spans="1:76" s="60" customFormat="1" ht="15" x14ac:dyDescent="0.25">
      <c r="A25" s="282"/>
      <c r="B25" s="94" t="s">
        <v>177</v>
      </c>
      <c r="C25" s="3">
        <v>426305.82999999978</v>
      </c>
      <c r="D25" s="3">
        <v>191161.08000000013</v>
      </c>
      <c r="E25" s="3">
        <v>535548.65000000014</v>
      </c>
      <c r="F25" s="3">
        <v>1718356.139999998</v>
      </c>
      <c r="G25" s="3">
        <v>2659069.0299999984</v>
      </c>
      <c r="H25" s="3">
        <v>1020826.1500000001</v>
      </c>
      <c r="I25" s="3">
        <v>206684.10000000018</v>
      </c>
      <c r="J25" s="3">
        <v>391361.59000000067</v>
      </c>
      <c r="K25" s="3">
        <f t="shared" si="1"/>
        <v>408962.01999999996</v>
      </c>
      <c r="L25" s="3">
        <f t="shared" si="2"/>
        <v>446718.54</v>
      </c>
      <c r="M25" s="3">
        <f t="shared" si="3"/>
        <v>225560.32000000004</v>
      </c>
      <c r="N25" s="3">
        <f t="shared" si="0"/>
        <v>196500.19999999998</v>
      </c>
      <c r="O25" s="192">
        <f t="shared" si="4"/>
        <v>132184.53</v>
      </c>
      <c r="P25" s="3">
        <v>51444.479999999996</v>
      </c>
      <c r="Q25" s="3">
        <v>23622.410000000003</v>
      </c>
      <c r="R25" s="3">
        <v>0</v>
      </c>
      <c r="S25" s="3">
        <v>7263.9500000000007</v>
      </c>
      <c r="T25" s="3">
        <v>168060.39999999991</v>
      </c>
      <c r="U25" s="3">
        <v>26667.019999999997</v>
      </c>
      <c r="V25" s="3">
        <v>37764.07</v>
      </c>
      <c r="W25" s="3">
        <v>0</v>
      </c>
      <c r="X25" s="3">
        <v>0</v>
      </c>
      <c r="Y25" s="3">
        <v>1231.46</v>
      </c>
      <c r="Z25" s="3">
        <v>91033.650000000023</v>
      </c>
      <c r="AA25" s="3">
        <v>1874.5800000000002</v>
      </c>
      <c r="AB25" s="3">
        <v>51056.930000000008</v>
      </c>
      <c r="AC25" s="3">
        <v>52156.19999999999</v>
      </c>
      <c r="AD25" s="3">
        <v>58379.56</v>
      </c>
      <c r="AE25" s="3">
        <v>0</v>
      </c>
      <c r="AF25" s="3">
        <v>2591.89</v>
      </c>
      <c r="AG25" s="3">
        <v>39029.610000000008</v>
      </c>
      <c r="AH25" s="3">
        <v>2179.0699999999997</v>
      </c>
      <c r="AI25" s="3">
        <v>0</v>
      </c>
      <c r="AJ25" s="3">
        <v>128633.08999999994</v>
      </c>
      <c r="AK25" s="3">
        <v>0</v>
      </c>
      <c r="AL25" s="3">
        <v>82335.78</v>
      </c>
      <c r="AM25" s="3">
        <v>30356.41</v>
      </c>
      <c r="AN25" s="3">
        <v>0</v>
      </c>
      <c r="AO25" s="3">
        <v>2088.7199999999998</v>
      </c>
      <c r="AP25" s="3">
        <v>0</v>
      </c>
      <c r="AQ25" s="3">
        <v>33073.4</v>
      </c>
      <c r="AR25" s="3">
        <v>38830.61</v>
      </c>
      <c r="AS25" s="3">
        <v>4323.8999999999996</v>
      </c>
      <c r="AT25" s="5">
        <v>463.68</v>
      </c>
      <c r="AU25" s="5">
        <v>40599.31</v>
      </c>
      <c r="AV25" s="5">
        <v>2090.06</v>
      </c>
      <c r="AW25" s="5">
        <v>89872.720000000016</v>
      </c>
      <c r="AX25" s="6">
        <v>0</v>
      </c>
      <c r="AY25" s="96">
        <v>14217.920000000002</v>
      </c>
      <c r="AZ25" s="161">
        <v>34949.040000000001</v>
      </c>
      <c r="BA25" s="161">
        <v>56235.79</v>
      </c>
      <c r="BB25" s="161"/>
      <c r="BC25" s="157">
        <v>7475.2599999999984</v>
      </c>
      <c r="BD25" s="157">
        <v>5176.96</v>
      </c>
      <c r="BE25" s="157">
        <v>7793.37</v>
      </c>
      <c r="BF25" s="157"/>
      <c r="BG25" s="157">
        <v>11209.18</v>
      </c>
      <c r="BH25" s="157">
        <v>4390.2199999999993</v>
      </c>
      <c r="BI25" s="157">
        <v>58353.789999999994</v>
      </c>
      <c r="BJ25" s="157">
        <v>110.43</v>
      </c>
      <c r="BK25" s="157">
        <v>10806.16</v>
      </c>
      <c r="BL25" s="201"/>
      <c r="BM25" s="201"/>
      <c r="BN25" s="201"/>
      <c r="BO25" s="190"/>
      <c r="BP25" s="190"/>
      <c r="BQ25" s="190">
        <v>31273.309999999998</v>
      </c>
      <c r="BR25" s="190"/>
      <c r="BS25" s="190">
        <v>42511.29</v>
      </c>
      <c r="BT25" s="190">
        <v>52882.6</v>
      </c>
      <c r="BU25" s="190">
        <v>5517.33</v>
      </c>
      <c r="BV25" s="190"/>
      <c r="BW25" s="190"/>
      <c r="BX25"/>
    </row>
    <row r="26" spans="1:76" s="60" customFormat="1" ht="15" x14ac:dyDescent="0.25">
      <c r="A26" s="283"/>
      <c r="B26" s="59" t="s">
        <v>178</v>
      </c>
      <c r="C26" s="97">
        <f t="shared" ref="C26:J26" si="29">C24-C25</f>
        <v>-426305.82999999978</v>
      </c>
      <c r="D26" s="97">
        <f t="shared" si="29"/>
        <v>-191161.08000000013</v>
      </c>
      <c r="E26" s="97">
        <f t="shared" si="29"/>
        <v>-535548.65000000014</v>
      </c>
      <c r="F26" s="97">
        <f t="shared" si="29"/>
        <v>-1718356.139999998</v>
      </c>
      <c r="G26" s="97">
        <f t="shared" si="29"/>
        <v>-2659069.0299999984</v>
      </c>
      <c r="H26" s="97">
        <f t="shared" si="29"/>
        <v>-1020826.1500000001</v>
      </c>
      <c r="I26" s="97">
        <f t="shared" si="29"/>
        <v>-206684.10000000018</v>
      </c>
      <c r="J26" s="97">
        <f t="shared" si="29"/>
        <v>-391361.59000000067</v>
      </c>
      <c r="K26" s="97">
        <f t="shared" si="1"/>
        <v>-408962.01999999996</v>
      </c>
      <c r="L26" s="97">
        <f t="shared" si="2"/>
        <v>-446718.54</v>
      </c>
      <c r="M26" s="97">
        <f t="shared" si="3"/>
        <v>-225560.32000000004</v>
      </c>
      <c r="N26" s="97">
        <f t="shared" si="0"/>
        <v>-196500.19999999998</v>
      </c>
      <c r="O26" s="192">
        <f t="shared" si="4"/>
        <v>-132184.53</v>
      </c>
      <c r="P26" s="97">
        <f>P24-P25</f>
        <v>-51444.479999999996</v>
      </c>
      <c r="Q26" s="97">
        <f t="shared" ref="Q26:AA26" si="30">Q24-Q25</f>
        <v>-23622.410000000003</v>
      </c>
      <c r="R26" s="97">
        <f t="shared" si="30"/>
        <v>0</v>
      </c>
      <c r="S26" s="97">
        <f t="shared" si="30"/>
        <v>-7263.9500000000007</v>
      </c>
      <c r="T26" s="97">
        <f t="shared" si="30"/>
        <v>-168060.39999999991</v>
      </c>
      <c r="U26" s="97">
        <f t="shared" si="30"/>
        <v>-26667.019999999997</v>
      </c>
      <c r="V26" s="97">
        <f t="shared" si="30"/>
        <v>-37764.07</v>
      </c>
      <c r="W26" s="97">
        <f t="shared" si="30"/>
        <v>0</v>
      </c>
      <c r="X26" s="97">
        <f t="shared" si="30"/>
        <v>0</v>
      </c>
      <c r="Y26" s="97">
        <f t="shared" si="30"/>
        <v>-1231.46</v>
      </c>
      <c r="Z26" s="97">
        <f t="shared" si="30"/>
        <v>-91033.650000000023</v>
      </c>
      <c r="AA26" s="97">
        <f t="shared" si="30"/>
        <v>-1874.5800000000002</v>
      </c>
      <c r="AB26" s="97">
        <v>-51056.930000000008</v>
      </c>
      <c r="AC26" s="97">
        <v>-52156.19999999999</v>
      </c>
      <c r="AD26" s="97">
        <v>-58379.56</v>
      </c>
      <c r="AE26" s="97">
        <v>0</v>
      </c>
      <c r="AF26" s="97">
        <v>-2591.89</v>
      </c>
      <c r="AG26" s="97">
        <v>-39029.610000000008</v>
      </c>
      <c r="AH26" s="97">
        <v>-2179.0699999999997</v>
      </c>
      <c r="AI26" s="97">
        <v>0</v>
      </c>
      <c r="AJ26" s="97">
        <v>-128633.08999999994</v>
      </c>
      <c r="AK26" s="97">
        <v>0</v>
      </c>
      <c r="AL26" s="97">
        <v>-82335.78</v>
      </c>
      <c r="AM26" s="97">
        <v>-30356.41</v>
      </c>
      <c r="AN26" s="97">
        <v>0</v>
      </c>
      <c r="AO26" s="97">
        <v>-2088.7199999999998</v>
      </c>
      <c r="AP26" s="97">
        <v>0</v>
      </c>
      <c r="AQ26" s="97">
        <v>-33073.4</v>
      </c>
      <c r="AR26" s="97">
        <v>-38830.61</v>
      </c>
      <c r="AS26" s="97">
        <v>-4323.8999999999996</v>
      </c>
      <c r="AT26" s="98">
        <f t="shared" ref="AT26:BH26" si="31">AT24-AT25</f>
        <v>-463.68</v>
      </c>
      <c r="AU26" s="98">
        <f t="shared" si="31"/>
        <v>-40599.31</v>
      </c>
      <c r="AV26" s="98">
        <f t="shared" si="31"/>
        <v>-2090.06</v>
      </c>
      <c r="AW26" s="98">
        <f t="shared" si="31"/>
        <v>-89872.720000000016</v>
      </c>
      <c r="AX26" s="98">
        <f t="shared" si="31"/>
        <v>0</v>
      </c>
      <c r="AY26" s="98">
        <f t="shared" si="31"/>
        <v>-14217.920000000002</v>
      </c>
      <c r="AZ26" s="158">
        <f t="shared" si="31"/>
        <v>-34949.040000000001</v>
      </c>
      <c r="BA26" s="158">
        <f t="shared" si="31"/>
        <v>-56235.79</v>
      </c>
      <c r="BB26" s="158">
        <f t="shared" si="31"/>
        <v>0</v>
      </c>
      <c r="BC26" s="158">
        <f t="shared" si="31"/>
        <v>-7475.2599999999984</v>
      </c>
      <c r="BD26" s="158">
        <f t="shared" si="31"/>
        <v>-5176.96</v>
      </c>
      <c r="BE26" s="158">
        <f t="shared" si="31"/>
        <v>-7793.37</v>
      </c>
      <c r="BF26" s="158">
        <f t="shared" si="31"/>
        <v>0</v>
      </c>
      <c r="BG26" s="158">
        <f t="shared" si="31"/>
        <v>-11209.18</v>
      </c>
      <c r="BH26" s="158">
        <f t="shared" si="31"/>
        <v>-4390.2199999999993</v>
      </c>
      <c r="BI26" s="159">
        <v>-58353.789999999994</v>
      </c>
      <c r="BJ26" s="159">
        <v>-110.43</v>
      </c>
      <c r="BK26" s="159">
        <v>-10806.16</v>
      </c>
      <c r="BL26" s="202">
        <f>BL24-BL25</f>
        <v>0</v>
      </c>
      <c r="BM26" s="202">
        <f t="shared" ref="BM26:BW26" si="32">BM24-BM25</f>
        <v>0</v>
      </c>
      <c r="BN26" s="202">
        <f t="shared" si="32"/>
        <v>0</v>
      </c>
      <c r="BO26" s="202">
        <f t="shared" si="32"/>
        <v>0</v>
      </c>
      <c r="BP26" s="202">
        <f t="shared" si="32"/>
        <v>0</v>
      </c>
      <c r="BQ26" s="202">
        <f t="shared" si="32"/>
        <v>-31273.309999999998</v>
      </c>
      <c r="BR26" s="202">
        <f t="shared" si="32"/>
        <v>0</v>
      </c>
      <c r="BS26" s="202">
        <f t="shared" si="32"/>
        <v>-42511.29</v>
      </c>
      <c r="BT26" s="202">
        <f t="shared" si="32"/>
        <v>-52882.6</v>
      </c>
      <c r="BU26" s="202">
        <f t="shared" si="32"/>
        <v>-5517.33</v>
      </c>
      <c r="BV26" s="202">
        <f t="shared" si="32"/>
        <v>0</v>
      </c>
      <c r="BW26" s="202">
        <f t="shared" si="32"/>
        <v>0</v>
      </c>
      <c r="BX26"/>
    </row>
    <row r="27" spans="1:76" s="60" customFormat="1" ht="18" customHeight="1" x14ac:dyDescent="0.25">
      <c r="A27" s="284" t="s">
        <v>185</v>
      </c>
      <c r="B27" s="94" t="s">
        <v>120</v>
      </c>
      <c r="C27" s="3">
        <v>30283</v>
      </c>
      <c r="D27" s="3">
        <v>159835.66</v>
      </c>
      <c r="E27" s="3">
        <v>0</v>
      </c>
      <c r="F27" s="3">
        <v>0</v>
      </c>
      <c r="G27" s="3">
        <v>0</v>
      </c>
      <c r="H27" s="3">
        <v>67327.5</v>
      </c>
      <c r="I27" s="3">
        <v>182120</v>
      </c>
      <c r="J27" s="3">
        <v>0</v>
      </c>
      <c r="K27" s="3">
        <f t="shared" si="1"/>
        <v>2127</v>
      </c>
      <c r="L27" s="3">
        <f t="shared" si="2"/>
        <v>600</v>
      </c>
      <c r="M27" s="3">
        <f t="shared" si="3"/>
        <v>3440</v>
      </c>
      <c r="N27" s="3">
        <f t="shared" si="0"/>
        <v>0</v>
      </c>
      <c r="O27" s="192">
        <f t="shared" si="4"/>
        <v>0</v>
      </c>
      <c r="P27" s="3">
        <v>1000</v>
      </c>
      <c r="Q27" s="3">
        <v>0</v>
      </c>
      <c r="R27" s="3">
        <v>1027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50</v>
      </c>
      <c r="AJ27" s="3">
        <v>0</v>
      </c>
      <c r="AK27" s="3">
        <v>0</v>
      </c>
      <c r="AL27" s="3">
        <v>0</v>
      </c>
      <c r="AM27" s="3">
        <v>550</v>
      </c>
      <c r="AN27" s="3">
        <v>0</v>
      </c>
      <c r="AO27" s="3">
        <v>3440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6">
        <v>0</v>
      </c>
      <c r="AX27" s="6">
        <v>0</v>
      </c>
      <c r="AY27" s="6">
        <v>0</v>
      </c>
      <c r="AZ27" s="156">
        <v>0</v>
      </c>
      <c r="BA27" s="156">
        <v>0</v>
      </c>
      <c r="BB27" s="156">
        <v>0</v>
      </c>
      <c r="BC27" s="156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6">
        <v>0</v>
      </c>
      <c r="BJ27" s="156">
        <v>0</v>
      </c>
      <c r="BK27" s="156">
        <v>0</v>
      </c>
      <c r="BL27" s="201"/>
      <c r="BM27" s="201"/>
      <c r="BN27" s="201"/>
      <c r="BO27" s="201"/>
      <c r="BP27" s="201"/>
      <c r="BQ27" s="201"/>
      <c r="BR27" s="190"/>
      <c r="BS27" s="190"/>
      <c r="BT27" s="190"/>
      <c r="BU27" s="190"/>
      <c r="BV27" s="190"/>
      <c r="BW27" s="190"/>
      <c r="BX27"/>
    </row>
    <row r="28" spans="1:76" s="60" customFormat="1" ht="15" x14ac:dyDescent="0.25">
      <c r="A28" s="285"/>
      <c r="B28" s="94" t="s">
        <v>177</v>
      </c>
      <c r="C28" s="3">
        <v>2930944.3899999969</v>
      </c>
      <c r="D28" s="3">
        <v>2526246.23</v>
      </c>
      <c r="E28" s="3">
        <v>2562900.2599999998</v>
      </c>
      <c r="F28" s="3">
        <v>1960347.0599999998</v>
      </c>
      <c r="G28" s="3">
        <v>3002560.2899999954</v>
      </c>
      <c r="H28" s="3">
        <v>6847208.2899999907</v>
      </c>
      <c r="I28" s="3">
        <v>3464308.9499999946</v>
      </c>
      <c r="J28" s="3">
        <v>4767471.6400000062</v>
      </c>
      <c r="K28" s="3">
        <f t="shared" si="1"/>
        <v>2307498.83</v>
      </c>
      <c r="L28" s="3">
        <f t="shared" si="2"/>
        <v>3621024.7800000007</v>
      </c>
      <c r="M28" s="3">
        <f t="shared" si="3"/>
        <v>3804188.68</v>
      </c>
      <c r="N28" s="3">
        <f t="shared" si="0"/>
        <v>8223178.4500000011</v>
      </c>
      <c r="O28" s="192">
        <f t="shared" si="4"/>
        <v>4623426.4799999995</v>
      </c>
      <c r="P28" s="3">
        <v>262940.38</v>
      </c>
      <c r="Q28" s="3">
        <v>90297.360000000044</v>
      </c>
      <c r="R28" s="3">
        <v>314864.02000000014</v>
      </c>
      <c r="S28" s="3">
        <v>206836.18000000005</v>
      </c>
      <c r="T28" s="3">
        <v>290818.92999999976</v>
      </c>
      <c r="U28" s="3">
        <v>402709.70000000013</v>
      </c>
      <c r="V28" s="3">
        <v>151011.21999999991</v>
      </c>
      <c r="W28" s="3">
        <v>150315.83000000002</v>
      </c>
      <c r="X28" s="3">
        <v>46892.75</v>
      </c>
      <c r="Y28" s="3">
        <v>66017.949999999983</v>
      </c>
      <c r="Z28" s="3">
        <v>82821.790000000008</v>
      </c>
      <c r="AA28" s="3">
        <v>241972.71999999997</v>
      </c>
      <c r="AB28" s="3">
        <v>409305.49000000005</v>
      </c>
      <c r="AC28" s="3">
        <v>126949.02</v>
      </c>
      <c r="AD28" s="3">
        <v>57958.020000000004</v>
      </c>
      <c r="AE28" s="3">
        <v>338856.88000000018</v>
      </c>
      <c r="AF28" s="3">
        <v>93070.190000000031</v>
      </c>
      <c r="AG28" s="3">
        <v>13506.750000000002</v>
      </c>
      <c r="AH28" s="3">
        <v>435632.95</v>
      </c>
      <c r="AI28" s="3">
        <v>229902.22</v>
      </c>
      <c r="AJ28" s="3">
        <v>853979.61999999988</v>
      </c>
      <c r="AK28" s="3">
        <v>280744.13999999996</v>
      </c>
      <c r="AL28" s="3">
        <v>504438.99000000005</v>
      </c>
      <c r="AM28" s="3">
        <v>276680.51000000007</v>
      </c>
      <c r="AN28" s="3">
        <v>2166920.09</v>
      </c>
      <c r="AO28" s="3">
        <v>105197.39</v>
      </c>
      <c r="AP28" s="3">
        <v>43847.51</v>
      </c>
      <c r="AQ28" s="3">
        <v>282592.24000000005</v>
      </c>
      <c r="AR28" s="3">
        <v>251285.57000000004</v>
      </c>
      <c r="AS28" s="3">
        <v>235733.26</v>
      </c>
      <c r="AT28" s="3">
        <v>0</v>
      </c>
      <c r="AU28" s="3">
        <v>0</v>
      </c>
      <c r="AV28" s="3">
        <v>0</v>
      </c>
      <c r="AW28" s="5">
        <v>353448.10000000003</v>
      </c>
      <c r="AX28" s="6">
        <v>192</v>
      </c>
      <c r="AY28" s="96">
        <v>364972.52000000031</v>
      </c>
      <c r="AZ28" s="157">
        <v>487077.51999999984</v>
      </c>
      <c r="BA28" s="157">
        <v>163166.88000000003</v>
      </c>
      <c r="BB28" s="157">
        <v>63504.899999999987</v>
      </c>
      <c r="BC28" s="157">
        <v>1083056.6099999999</v>
      </c>
      <c r="BD28" s="157">
        <v>1544658.58</v>
      </c>
      <c r="BE28" s="157">
        <v>921413.20999999973</v>
      </c>
      <c r="BF28" s="157">
        <v>1934212.7000000002</v>
      </c>
      <c r="BG28" s="157">
        <v>232842.13000000012</v>
      </c>
      <c r="BH28" s="157">
        <v>626597.31000000006</v>
      </c>
      <c r="BI28" s="157">
        <v>463275.06999999983</v>
      </c>
      <c r="BJ28" s="157">
        <v>315924.06000000006</v>
      </c>
      <c r="BK28" s="157">
        <v>387449.48</v>
      </c>
      <c r="BL28" s="197">
        <v>281805.51999999979</v>
      </c>
      <c r="BM28" s="197">
        <v>129470.01000000004</v>
      </c>
      <c r="BN28" s="113">
        <v>284885.33000000007</v>
      </c>
      <c r="BO28" s="190">
        <v>275229.78000000014</v>
      </c>
      <c r="BP28" s="190">
        <v>35623.689999999995</v>
      </c>
      <c r="BQ28" s="190">
        <v>275290.99</v>
      </c>
      <c r="BR28" s="190">
        <v>447169.47000000009</v>
      </c>
      <c r="BS28" s="190">
        <v>355138.31000000011</v>
      </c>
      <c r="BT28" s="190">
        <v>338000.68000000005</v>
      </c>
      <c r="BU28" s="190">
        <v>407441.22999999946</v>
      </c>
      <c r="BV28" s="190">
        <v>1243645.8700000001</v>
      </c>
      <c r="BW28" s="190">
        <v>549725.6</v>
      </c>
      <c r="BX28"/>
    </row>
    <row r="29" spans="1:76" s="60" customFormat="1" ht="15" x14ac:dyDescent="0.25">
      <c r="A29" s="286"/>
      <c r="B29" s="59" t="s">
        <v>178</v>
      </c>
      <c r="C29" s="97">
        <f t="shared" ref="C29:J29" si="33">C27-C28</f>
        <v>-2900661.3899999969</v>
      </c>
      <c r="D29" s="97">
        <f t="shared" si="33"/>
        <v>-2366410.5699999998</v>
      </c>
      <c r="E29" s="97">
        <f t="shared" si="33"/>
        <v>-2562900.2599999998</v>
      </c>
      <c r="F29" s="97">
        <f t="shared" si="33"/>
        <v>-1960347.0599999998</v>
      </c>
      <c r="G29" s="97">
        <f t="shared" si="33"/>
        <v>-3002560.2899999954</v>
      </c>
      <c r="H29" s="97">
        <f t="shared" si="33"/>
        <v>-6779880.7899999907</v>
      </c>
      <c r="I29" s="97">
        <f t="shared" si="33"/>
        <v>-3282188.9499999946</v>
      </c>
      <c r="J29" s="97">
        <f t="shared" si="33"/>
        <v>-4767471.6400000062</v>
      </c>
      <c r="K29" s="97">
        <f t="shared" si="1"/>
        <v>-2305371.83</v>
      </c>
      <c r="L29" s="97">
        <f t="shared" si="2"/>
        <v>-3620424.7800000007</v>
      </c>
      <c r="M29" s="97">
        <f t="shared" si="3"/>
        <v>-3800748.68</v>
      </c>
      <c r="N29" s="97">
        <f t="shared" si="0"/>
        <v>-8223178.4500000011</v>
      </c>
      <c r="O29" s="192">
        <f t="shared" si="4"/>
        <v>-4623426.4799999995</v>
      </c>
      <c r="P29" s="97">
        <f>P27-P28</f>
        <v>-261940.38</v>
      </c>
      <c r="Q29" s="97">
        <f t="shared" ref="Q29:AA29" si="34">Q27-Q28</f>
        <v>-90297.360000000044</v>
      </c>
      <c r="R29" s="97">
        <f t="shared" si="34"/>
        <v>-313837.02000000014</v>
      </c>
      <c r="S29" s="97">
        <f t="shared" si="34"/>
        <v>-206836.18000000005</v>
      </c>
      <c r="T29" s="97">
        <f t="shared" si="34"/>
        <v>-290818.92999999976</v>
      </c>
      <c r="U29" s="97">
        <f t="shared" si="34"/>
        <v>-402709.70000000013</v>
      </c>
      <c r="V29" s="97">
        <f t="shared" si="34"/>
        <v>-151011.21999999991</v>
      </c>
      <c r="W29" s="97">
        <f t="shared" si="34"/>
        <v>-150315.83000000002</v>
      </c>
      <c r="X29" s="97">
        <f t="shared" si="34"/>
        <v>-46792.75</v>
      </c>
      <c r="Y29" s="97">
        <f t="shared" si="34"/>
        <v>-66017.949999999983</v>
      </c>
      <c r="Z29" s="97">
        <f t="shared" si="34"/>
        <v>-82821.790000000008</v>
      </c>
      <c r="AA29" s="97">
        <f t="shared" si="34"/>
        <v>-241972.71999999997</v>
      </c>
      <c r="AB29" s="97">
        <v>-409305.49000000005</v>
      </c>
      <c r="AC29" s="97">
        <v>-126949.02</v>
      </c>
      <c r="AD29" s="97">
        <v>-57958.020000000004</v>
      </c>
      <c r="AE29" s="97">
        <v>-338856.88000000018</v>
      </c>
      <c r="AF29" s="97">
        <v>-93070.190000000031</v>
      </c>
      <c r="AG29" s="97">
        <v>-13506.750000000002</v>
      </c>
      <c r="AH29" s="97">
        <v>-435632.95</v>
      </c>
      <c r="AI29" s="97">
        <v>-229852.22</v>
      </c>
      <c r="AJ29" s="97">
        <v>-853979.61999999988</v>
      </c>
      <c r="AK29" s="97">
        <v>-280744.13999999996</v>
      </c>
      <c r="AL29" s="97">
        <v>-504438.99000000005</v>
      </c>
      <c r="AM29" s="97">
        <v>-276130.51000000007</v>
      </c>
      <c r="AN29" s="97">
        <v>-2166920.09</v>
      </c>
      <c r="AO29" s="97">
        <v>-101757.39</v>
      </c>
      <c r="AP29" s="97">
        <v>-43847.51</v>
      </c>
      <c r="AQ29" s="97">
        <v>-282592.24000000005</v>
      </c>
      <c r="AR29" s="97">
        <v>-251285.57000000004</v>
      </c>
      <c r="AS29" s="97">
        <v>-235733.26</v>
      </c>
      <c r="AT29" s="97">
        <v>0</v>
      </c>
      <c r="AU29" s="97">
        <v>0</v>
      </c>
      <c r="AV29" s="97">
        <v>0</v>
      </c>
      <c r="AW29" s="98">
        <f t="shared" ref="AW29:BH29" si="35">AW27-AW28</f>
        <v>-353448.10000000003</v>
      </c>
      <c r="AX29" s="98">
        <f t="shared" si="35"/>
        <v>-192</v>
      </c>
      <c r="AY29" s="98">
        <f t="shared" si="35"/>
        <v>-364972.52000000031</v>
      </c>
      <c r="AZ29" s="158">
        <f t="shared" si="35"/>
        <v>-487077.51999999984</v>
      </c>
      <c r="BA29" s="158">
        <f t="shared" si="35"/>
        <v>-163166.88000000003</v>
      </c>
      <c r="BB29" s="158">
        <f t="shared" si="35"/>
        <v>-63504.899999999987</v>
      </c>
      <c r="BC29" s="158">
        <f t="shared" si="35"/>
        <v>-1083056.6099999999</v>
      </c>
      <c r="BD29" s="158">
        <f t="shared" si="35"/>
        <v>-1544658.58</v>
      </c>
      <c r="BE29" s="158">
        <f t="shared" si="35"/>
        <v>-921413.20999999973</v>
      </c>
      <c r="BF29" s="158">
        <f t="shared" si="35"/>
        <v>-1934212.7000000002</v>
      </c>
      <c r="BG29" s="158">
        <f t="shared" si="35"/>
        <v>-232842.13000000012</v>
      </c>
      <c r="BH29" s="158">
        <f t="shared" si="35"/>
        <v>-626597.31000000006</v>
      </c>
      <c r="BI29" s="159">
        <v>-463275.06999999983</v>
      </c>
      <c r="BJ29" s="159">
        <v>-315924.06000000006</v>
      </c>
      <c r="BK29" s="159">
        <v>-387449.48</v>
      </c>
      <c r="BL29" s="202">
        <f>BL27-BL28</f>
        <v>-281805.51999999979</v>
      </c>
      <c r="BM29" s="202">
        <f t="shared" ref="BM29:BW29" si="36">BM27-BM28</f>
        <v>-129470.01000000004</v>
      </c>
      <c r="BN29" s="202">
        <f t="shared" si="36"/>
        <v>-284885.33000000007</v>
      </c>
      <c r="BO29" s="202">
        <f t="shared" si="36"/>
        <v>-275229.78000000014</v>
      </c>
      <c r="BP29" s="202">
        <f t="shared" si="36"/>
        <v>-35623.689999999995</v>
      </c>
      <c r="BQ29" s="202">
        <f t="shared" si="36"/>
        <v>-275290.99</v>
      </c>
      <c r="BR29" s="202">
        <f t="shared" si="36"/>
        <v>-447169.47000000009</v>
      </c>
      <c r="BS29" s="202">
        <f t="shared" si="36"/>
        <v>-355138.31000000011</v>
      </c>
      <c r="BT29" s="202">
        <f t="shared" si="36"/>
        <v>-338000.68000000005</v>
      </c>
      <c r="BU29" s="202">
        <f t="shared" si="36"/>
        <v>-407441.22999999946</v>
      </c>
      <c r="BV29" s="202">
        <f t="shared" si="36"/>
        <v>-1243645.8700000001</v>
      </c>
      <c r="BW29" s="202">
        <f t="shared" si="36"/>
        <v>-549725.6</v>
      </c>
      <c r="BX29"/>
    </row>
    <row r="30" spans="1:76" s="60" customFormat="1" ht="15" x14ac:dyDescent="0.25">
      <c r="A30" s="281" t="s">
        <v>186</v>
      </c>
      <c r="B30" s="94" t="s">
        <v>120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3">
        <f t="shared" si="0"/>
        <v>0</v>
      </c>
      <c r="O30" s="192">
        <f t="shared" si="4"/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6">
        <v>0</v>
      </c>
      <c r="AX30" s="6">
        <v>0</v>
      </c>
      <c r="AY30" s="6">
        <v>0</v>
      </c>
      <c r="AZ30" s="156">
        <v>0</v>
      </c>
      <c r="BA30" s="156">
        <v>0</v>
      </c>
      <c r="BB30" s="156">
        <v>0</v>
      </c>
      <c r="BC30" s="156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6">
        <v>0</v>
      </c>
      <c r="BJ30" s="156">
        <v>0</v>
      </c>
      <c r="BK30" s="156">
        <v>0</v>
      </c>
      <c r="BL30" s="201"/>
      <c r="BM30" s="201"/>
      <c r="BN30" s="201"/>
      <c r="BO30" s="201"/>
      <c r="BP30" s="201"/>
      <c r="BQ30" s="201"/>
      <c r="BR30" s="190"/>
      <c r="BS30" s="190"/>
      <c r="BT30" s="190"/>
      <c r="BU30" s="190"/>
      <c r="BV30" s="190"/>
      <c r="BW30" s="190"/>
      <c r="BX30"/>
    </row>
    <row r="31" spans="1:76" s="60" customFormat="1" ht="15" x14ac:dyDescent="0.25">
      <c r="A31" s="282"/>
      <c r="B31" s="94" t="s">
        <v>177</v>
      </c>
      <c r="C31" s="3">
        <v>3901750.9430000004</v>
      </c>
      <c r="D31" s="3">
        <v>3748142.6400000006</v>
      </c>
      <c r="E31" s="3">
        <v>3613295.27</v>
      </c>
      <c r="F31" s="3">
        <v>2245394.86</v>
      </c>
      <c r="G31" s="3">
        <v>2554134.939999999</v>
      </c>
      <c r="H31" s="3">
        <v>2272955.6999999993</v>
      </c>
      <c r="I31" s="3">
        <v>731825.9700000002</v>
      </c>
      <c r="J31" s="3">
        <v>340532.37000000011</v>
      </c>
      <c r="K31" s="3">
        <f t="shared" si="1"/>
        <v>1505168.65</v>
      </c>
      <c r="L31" s="3">
        <f t="shared" si="2"/>
        <v>4636301.1999999993</v>
      </c>
      <c r="M31" s="3">
        <f t="shared" si="3"/>
        <v>1855385.13</v>
      </c>
      <c r="N31" s="3">
        <f t="shared" si="0"/>
        <v>3400973.3499999996</v>
      </c>
      <c r="O31" s="192">
        <f t="shared" si="4"/>
        <v>7121933.1500000004</v>
      </c>
      <c r="P31" s="3">
        <v>106799.22</v>
      </c>
      <c r="Q31" s="3">
        <v>64237.5</v>
      </c>
      <c r="R31" s="3">
        <v>24839.8</v>
      </c>
      <c r="S31" s="3">
        <v>127502.14</v>
      </c>
      <c r="T31" s="3">
        <v>105567.06</v>
      </c>
      <c r="U31" s="3">
        <v>7147.46</v>
      </c>
      <c r="V31" s="3">
        <v>95594.8</v>
      </c>
      <c r="W31" s="3">
        <v>11355.369999999999</v>
      </c>
      <c r="X31" s="3">
        <v>64974.63</v>
      </c>
      <c r="Y31" s="3">
        <v>144736.12</v>
      </c>
      <c r="Z31" s="3">
        <v>22651.9</v>
      </c>
      <c r="AA31" s="3">
        <v>729762.65</v>
      </c>
      <c r="AB31" s="3">
        <v>704470.96000000008</v>
      </c>
      <c r="AC31" s="3">
        <v>71285.83</v>
      </c>
      <c r="AD31" s="3">
        <v>580471.85</v>
      </c>
      <c r="AE31" s="3">
        <v>53272.039999999994</v>
      </c>
      <c r="AF31" s="3">
        <v>583174.48</v>
      </c>
      <c r="AG31" s="3">
        <v>34288.99</v>
      </c>
      <c r="AH31" s="3">
        <v>5746.96</v>
      </c>
      <c r="AI31" s="3">
        <v>632669.89</v>
      </c>
      <c r="AJ31" s="3">
        <v>673365.76999999979</v>
      </c>
      <c r="AK31" s="3">
        <v>697662.96</v>
      </c>
      <c r="AL31" s="3">
        <v>599891.47</v>
      </c>
      <c r="AM31" s="3">
        <v>0</v>
      </c>
      <c r="AN31" s="3">
        <v>777752.01</v>
      </c>
      <c r="AO31" s="3">
        <v>0</v>
      </c>
      <c r="AP31" s="3">
        <v>0</v>
      </c>
      <c r="AQ31" s="3">
        <v>591935.41</v>
      </c>
      <c r="AR31" s="3">
        <v>442758.14</v>
      </c>
      <c r="AS31" s="3">
        <v>21921.65</v>
      </c>
      <c r="AT31" s="3">
        <v>0</v>
      </c>
      <c r="AU31" s="3">
        <v>0</v>
      </c>
      <c r="AV31" s="5">
        <v>2836.27</v>
      </c>
      <c r="AW31" s="6">
        <v>0</v>
      </c>
      <c r="AX31" s="6">
        <v>0</v>
      </c>
      <c r="AY31" s="96">
        <v>18181.650000000001</v>
      </c>
      <c r="AZ31" s="157"/>
      <c r="BA31" s="157"/>
      <c r="BB31" s="157">
        <v>388852.17</v>
      </c>
      <c r="BC31" s="156"/>
      <c r="BD31" s="156">
        <v>456877.97</v>
      </c>
      <c r="BE31" s="156">
        <v>569613.01</v>
      </c>
      <c r="BF31" s="157">
        <v>654736.66999999993</v>
      </c>
      <c r="BG31" s="157"/>
      <c r="BH31" s="157">
        <v>682908.65</v>
      </c>
      <c r="BI31" s="157">
        <v>647984.88</v>
      </c>
      <c r="BJ31" s="156">
        <v>0</v>
      </c>
      <c r="BK31" s="156">
        <v>0</v>
      </c>
      <c r="BL31" s="201"/>
      <c r="BM31" s="201"/>
      <c r="BN31" s="113">
        <v>684357.24</v>
      </c>
      <c r="BO31" s="190">
        <v>805910.67999999993</v>
      </c>
      <c r="BP31" s="190">
        <v>1160572.92</v>
      </c>
      <c r="BQ31" s="190"/>
      <c r="BR31" s="190">
        <v>1262762.53</v>
      </c>
      <c r="BS31" s="190">
        <v>1385701.71</v>
      </c>
      <c r="BT31" s="190">
        <v>1073003.8699999999</v>
      </c>
      <c r="BU31" s="190"/>
      <c r="BV31" s="190">
        <v>749624.2</v>
      </c>
      <c r="BW31" s="190"/>
      <c r="BX31"/>
    </row>
    <row r="32" spans="1:76" s="60" customFormat="1" ht="15" x14ac:dyDescent="0.25">
      <c r="A32" s="283"/>
      <c r="B32" s="59" t="s">
        <v>178</v>
      </c>
      <c r="C32" s="97">
        <f t="shared" ref="C32:J32" si="37">C30-C31</f>
        <v>-3901750.9430000004</v>
      </c>
      <c r="D32" s="97">
        <f t="shared" si="37"/>
        <v>-3748142.6400000006</v>
      </c>
      <c r="E32" s="97">
        <f t="shared" si="37"/>
        <v>-3613295.27</v>
      </c>
      <c r="F32" s="97">
        <f t="shared" si="37"/>
        <v>-2245394.86</v>
      </c>
      <c r="G32" s="97">
        <f t="shared" si="37"/>
        <v>-2554134.939999999</v>
      </c>
      <c r="H32" s="97">
        <f t="shared" si="37"/>
        <v>-2272955.6999999993</v>
      </c>
      <c r="I32" s="97">
        <f t="shared" si="37"/>
        <v>-731825.9700000002</v>
      </c>
      <c r="J32" s="97">
        <f t="shared" si="37"/>
        <v>-340532.37000000011</v>
      </c>
      <c r="K32" s="97">
        <f t="shared" si="1"/>
        <v>-1505168.65</v>
      </c>
      <c r="L32" s="97">
        <f t="shared" si="2"/>
        <v>-4636301.1999999993</v>
      </c>
      <c r="M32" s="97">
        <f t="shared" si="3"/>
        <v>-1855385.13</v>
      </c>
      <c r="N32" s="97">
        <f t="shared" si="0"/>
        <v>-3400973.3499999996</v>
      </c>
      <c r="O32" s="192">
        <f t="shared" si="4"/>
        <v>-7121933.1500000004</v>
      </c>
      <c r="P32" s="97">
        <f>P30-P31</f>
        <v>-106799.22</v>
      </c>
      <c r="Q32" s="97">
        <f t="shared" ref="Q32:AA32" si="38">Q30-Q31</f>
        <v>-64237.5</v>
      </c>
      <c r="R32" s="97">
        <f t="shared" si="38"/>
        <v>-24839.8</v>
      </c>
      <c r="S32" s="97">
        <f t="shared" si="38"/>
        <v>-127502.14</v>
      </c>
      <c r="T32" s="97">
        <f t="shared" si="38"/>
        <v>-105567.06</v>
      </c>
      <c r="U32" s="97">
        <f t="shared" si="38"/>
        <v>-7147.46</v>
      </c>
      <c r="V32" s="97">
        <f t="shared" si="38"/>
        <v>-95594.8</v>
      </c>
      <c r="W32" s="97">
        <f t="shared" si="38"/>
        <v>-11355.369999999999</v>
      </c>
      <c r="X32" s="97">
        <f t="shared" si="38"/>
        <v>-64974.63</v>
      </c>
      <c r="Y32" s="97">
        <f t="shared" si="38"/>
        <v>-144736.12</v>
      </c>
      <c r="Z32" s="97">
        <f t="shared" si="38"/>
        <v>-22651.9</v>
      </c>
      <c r="AA32" s="97">
        <f t="shared" si="38"/>
        <v>-729762.65</v>
      </c>
      <c r="AB32" s="97">
        <v>-704470.96000000008</v>
      </c>
      <c r="AC32" s="97">
        <v>-71285.83</v>
      </c>
      <c r="AD32" s="97">
        <v>-580471.85</v>
      </c>
      <c r="AE32" s="97">
        <v>-53272.039999999994</v>
      </c>
      <c r="AF32" s="97">
        <v>-583174.48</v>
      </c>
      <c r="AG32" s="97">
        <v>-34288.99</v>
      </c>
      <c r="AH32" s="97">
        <v>-5746.96</v>
      </c>
      <c r="AI32" s="97">
        <v>-632669.89</v>
      </c>
      <c r="AJ32" s="97">
        <v>-673365.76999999979</v>
      </c>
      <c r="AK32" s="97">
        <v>-697662.96</v>
      </c>
      <c r="AL32" s="97">
        <v>-599891.47</v>
      </c>
      <c r="AM32" s="97">
        <v>0</v>
      </c>
      <c r="AN32" s="97">
        <v>-777752.01</v>
      </c>
      <c r="AO32" s="97">
        <v>0</v>
      </c>
      <c r="AP32" s="97">
        <v>0</v>
      </c>
      <c r="AQ32" s="97">
        <v>-591935.41</v>
      </c>
      <c r="AR32" s="97">
        <v>-442758.14</v>
      </c>
      <c r="AS32" s="97">
        <v>-21921.65</v>
      </c>
      <c r="AT32" s="97">
        <v>0</v>
      </c>
      <c r="AU32" s="97">
        <v>0</v>
      </c>
      <c r="AV32" s="98">
        <f t="shared" ref="AV32:BH32" si="39">AV30-AV31</f>
        <v>-2836.27</v>
      </c>
      <c r="AW32" s="98">
        <f t="shared" si="39"/>
        <v>0</v>
      </c>
      <c r="AX32" s="98">
        <f t="shared" si="39"/>
        <v>0</v>
      </c>
      <c r="AY32" s="98">
        <f t="shared" si="39"/>
        <v>-18181.650000000001</v>
      </c>
      <c r="AZ32" s="158">
        <f t="shared" si="39"/>
        <v>0</v>
      </c>
      <c r="BA32" s="158">
        <f t="shared" si="39"/>
        <v>0</v>
      </c>
      <c r="BB32" s="158">
        <f t="shared" si="39"/>
        <v>-388852.17</v>
      </c>
      <c r="BC32" s="158">
        <f t="shared" si="39"/>
        <v>0</v>
      </c>
      <c r="BD32" s="158">
        <f t="shared" si="39"/>
        <v>-456877.97</v>
      </c>
      <c r="BE32" s="158">
        <f t="shared" si="39"/>
        <v>-569613.01</v>
      </c>
      <c r="BF32" s="158">
        <f t="shared" si="39"/>
        <v>-654736.66999999993</v>
      </c>
      <c r="BG32" s="158">
        <f t="shared" si="39"/>
        <v>0</v>
      </c>
      <c r="BH32" s="158">
        <f t="shared" si="39"/>
        <v>-682908.65</v>
      </c>
      <c r="BI32" s="159">
        <v>-647984.88</v>
      </c>
      <c r="BJ32" s="159">
        <v>0</v>
      </c>
      <c r="BK32" s="159">
        <v>0</v>
      </c>
      <c r="BL32" s="202">
        <f>BL30-BL31</f>
        <v>0</v>
      </c>
      <c r="BM32" s="202">
        <f t="shared" ref="BM32:BW32" si="40">BM30-BM31</f>
        <v>0</v>
      </c>
      <c r="BN32" s="202">
        <f t="shared" si="40"/>
        <v>-684357.24</v>
      </c>
      <c r="BO32" s="202">
        <f t="shared" si="40"/>
        <v>-805910.67999999993</v>
      </c>
      <c r="BP32" s="202">
        <f t="shared" si="40"/>
        <v>-1160572.92</v>
      </c>
      <c r="BQ32" s="202">
        <f t="shared" si="40"/>
        <v>0</v>
      </c>
      <c r="BR32" s="202">
        <f t="shared" si="40"/>
        <v>-1262762.53</v>
      </c>
      <c r="BS32" s="202">
        <f t="shared" si="40"/>
        <v>-1385701.71</v>
      </c>
      <c r="BT32" s="202">
        <f t="shared" si="40"/>
        <v>-1073003.8699999999</v>
      </c>
      <c r="BU32" s="202">
        <f t="shared" si="40"/>
        <v>0</v>
      </c>
      <c r="BV32" s="202">
        <f t="shared" si="40"/>
        <v>-749624.2</v>
      </c>
      <c r="BW32" s="202">
        <f t="shared" si="40"/>
        <v>0</v>
      </c>
      <c r="BX32"/>
    </row>
    <row r="33" spans="1:76" s="60" customFormat="1" ht="15" x14ac:dyDescent="0.25">
      <c r="A33" s="281" t="s">
        <v>187</v>
      </c>
      <c r="B33" s="94" t="s">
        <v>120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 t="shared" si="1"/>
        <v>0</v>
      </c>
      <c r="L33" s="3">
        <f t="shared" si="2"/>
        <v>0</v>
      </c>
      <c r="M33" s="3">
        <f t="shared" si="3"/>
        <v>0</v>
      </c>
      <c r="N33" s="3">
        <f t="shared" si="0"/>
        <v>0</v>
      </c>
      <c r="O33" s="192">
        <f t="shared" si="4"/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6">
        <v>0</v>
      </c>
      <c r="AX33" s="6">
        <v>0</v>
      </c>
      <c r="AY33" s="6">
        <v>0</v>
      </c>
      <c r="AZ33" s="156">
        <v>0</v>
      </c>
      <c r="BA33" s="156">
        <v>0</v>
      </c>
      <c r="BB33" s="156">
        <v>0</v>
      </c>
      <c r="BC33" s="156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6">
        <v>0</v>
      </c>
      <c r="BJ33" s="156">
        <v>0</v>
      </c>
      <c r="BK33" s="156">
        <v>0</v>
      </c>
      <c r="BL33" s="201"/>
      <c r="BM33" s="201"/>
      <c r="BN33" s="201"/>
      <c r="BO33" s="201"/>
      <c r="BP33" s="201"/>
      <c r="BQ33" s="201"/>
      <c r="BR33" s="190"/>
      <c r="BS33" s="190"/>
      <c r="BT33" s="190"/>
      <c r="BU33" s="190"/>
      <c r="BV33" s="190"/>
      <c r="BW33" s="190"/>
      <c r="BX33"/>
    </row>
    <row r="34" spans="1:76" s="60" customFormat="1" ht="15" x14ac:dyDescent="0.25">
      <c r="A34" s="282"/>
      <c r="B34" s="94" t="s">
        <v>177</v>
      </c>
      <c r="C34" s="3">
        <v>253188.98</v>
      </c>
      <c r="D34" s="3">
        <v>277613.68</v>
      </c>
      <c r="E34" s="3">
        <v>519062.41000000038</v>
      </c>
      <c r="F34" s="3">
        <v>377289.0199999999</v>
      </c>
      <c r="G34" s="3">
        <v>353132.89999999973</v>
      </c>
      <c r="H34" s="3">
        <v>597246.16999999969</v>
      </c>
      <c r="I34" s="3">
        <v>248345.69000000012</v>
      </c>
      <c r="J34" s="3">
        <v>111957.93000000004</v>
      </c>
      <c r="K34" s="3">
        <f t="shared" si="1"/>
        <v>152640.60999999999</v>
      </c>
      <c r="L34" s="3">
        <f t="shared" si="2"/>
        <v>151034.10999999999</v>
      </c>
      <c r="M34" s="3">
        <f t="shared" si="3"/>
        <v>31142.25</v>
      </c>
      <c r="N34" s="3">
        <f t="shared" si="0"/>
        <v>6565.35</v>
      </c>
      <c r="O34" s="192">
        <f t="shared" si="4"/>
        <v>971.72</v>
      </c>
      <c r="P34" s="3">
        <v>33370.300000000003</v>
      </c>
      <c r="Q34" s="3">
        <v>7914.4299999999994</v>
      </c>
      <c r="R34" s="3">
        <v>4762.25</v>
      </c>
      <c r="S34" s="3">
        <v>34178.06</v>
      </c>
      <c r="T34" s="3">
        <v>11869.21</v>
      </c>
      <c r="U34" s="3">
        <v>0</v>
      </c>
      <c r="V34" s="3">
        <v>17172.439999999999</v>
      </c>
      <c r="W34" s="3">
        <v>17532.060000000001</v>
      </c>
      <c r="X34" s="3">
        <v>2648.9300000000003</v>
      </c>
      <c r="Y34" s="3">
        <v>19537.620000000003</v>
      </c>
      <c r="Z34" s="3">
        <v>1715.56</v>
      </c>
      <c r="AA34" s="3">
        <v>1939.75</v>
      </c>
      <c r="AB34" s="3">
        <v>0</v>
      </c>
      <c r="AC34" s="3">
        <v>18248.699999999997</v>
      </c>
      <c r="AD34" s="3">
        <v>1900.04</v>
      </c>
      <c r="AE34" s="3">
        <v>6454.17</v>
      </c>
      <c r="AF34" s="3">
        <v>22943.760000000002</v>
      </c>
      <c r="AG34" s="3">
        <v>17532.03</v>
      </c>
      <c r="AH34" s="3">
        <v>1128.19</v>
      </c>
      <c r="AI34" s="3">
        <v>71165.420000000013</v>
      </c>
      <c r="AJ34" s="3">
        <v>569.66</v>
      </c>
      <c r="AK34" s="3">
        <v>1850.3</v>
      </c>
      <c r="AL34" s="3">
        <v>985.77</v>
      </c>
      <c r="AM34" s="3">
        <v>8256.07</v>
      </c>
      <c r="AN34" s="3">
        <v>18862.18</v>
      </c>
      <c r="AO34" s="3">
        <v>5633.07</v>
      </c>
      <c r="AP34" s="3">
        <v>0</v>
      </c>
      <c r="AQ34" s="3">
        <v>0</v>
      </c>
      <c r="AR34" s="3">
        <v>0</v>
      </c>
      <c r="AS34" s="3">
        <v>0</v>
      </c>
      <c r="AT34" s="5">
        <v>613.4</v>
      </c>
      <c r="AU34" s="5">
        <v>2305.27</v>
      </c>
      <c r="AV34" s="5">
        <v>502.54999999999995</v>
      </c>
      <c r="AW34" s="6">
        <v>0</v>
      </c>
      <c r="AX34" s="6">
        <v>0</v>
      </c>
      <c r="AY34" s="96">
        <v>3225.78</v>
      </c>
      <c r="AZ34" s="157"/>
      <c r="BA34" s="157"/>
      <c r="BB34" s="157"/>
      <c r="BC34" s="157">
        <v>406.78999999999996</v>
      </c>
      <c r="BD34" s="157"/>
      <c r="BE34" s="157">
        <v>977.08</v>
      </c>
      <c r="BF34" s="157"/>
      <c r="BG34" s="157">
        <v>1899.74</v>
      </c>
      <c r="BH34" s="157">
        <v>1544.9900000000002</v>
      </c>
      <c r="BI34" s="159"/>
      <c r="BJ34" s="159">
        <v>1736.75</v>
      </c>
      <c r="BK34" s="159"/>
      <c r="BL34" s="201"/>
      <c r="BM34" s="201"/>
      <c r="BN34" s="201"/>
      <c r="BO34" s="201"/>
      <c r="BP34" s="201"/>
      <c r="BQ34" s="201"/>
      <c r="BR34" s="190"/>
      <c r="BS34" s="190">
        <v>393.5</v>
      </c>
      <c r="BT34" s="190"/>
      <c r="BU34" s="190">
        <v>578.22</v>
      </c>
      <c r="BV34" s="190"/>
      <c r="BW34" s="190"/>
      <c r="BX34"/>
    </row>
    <row r="35" spans="1:76" s="60" customFormat="1" ht="15" x14ac:dyDescent="0.25">
      <c r="A35" s="283"/>
      <c r="B35" s="59" t="s">
        <v>178</v>
      </c>
      <c r="C35" s="97">
        <f t="shared" ref="C35:J35" si="41">C33-C34</f>
        <v>-253188.98</v>
      </c>
      <c r="D35" s="97">
        <f t="shared" si="41"/>
        <v>-277613.68</v>
      </c>
      <c r="E35" s="97">
        <f t="shared" si="41"/>
        <v>-519062.41000000038</v>
      </c>
      <c r="F35" s="97">
        <f t="shared" si="41"/>
        <v>-377289.0199999999</v>
      </c>
      <c r="G35" s="97">
        <f t="shared" si="41"/>
        <v>-353132.89999999973</v>
      </c>
      <c r="H35" s="97">
        <f t="shared" si="41"/>
        <v>-597246.16999999969</v>
      </c>
      <c r="I35" s="97">
        <f t="shared" si="41"/>
        <v>-248345.69000000012</v>
      </c>
      <c r="J35" s="97">
        <f t="shared" si="41"/>
        <v>-111957.93000000004</v>
      </c>
      <c r="K35" s="97">
        <f t="shared" si="1"/>
        <v>-152640.60999999999</v>
      </c>
      <c r="L35" s="97">
        <f t="shared" si="2"/>
        <v>-151034.10999999999</v>
      </c>
      <c r="M35" s="97">
        <f t="shared" si="3"/>
        <v>-31142.25</v>
      </c>
      <c r="N35" s="97">
        <f t="shared" si="0"/>
        <v>-6565.35</v>
      </c>
      <c r="O35" s="192">
        <f t="shared" si="4"/>
        <v>-971.72</v>
      </c>
      <c r="P35" s="97">
        <f>P33-P34</f>
        <v>-33370.300000000003</v>
      </c>
      <c r="Q35" s="97">
        <f t="shared" ref="Q35:AA35" si="42">Q33-Q34</f>
        <v>-7914.4299999999994</v>
      </c>
      <c r="R35" s="97">
        <f t="shared" si="42"/>
        <v>-4762.25</v>
      </c>
      <c r="S35" s="97">
        <f t="shared" si="42"/>
        <v>-34178.06</v>
      </c>
      <c r="T35" s="97">
        <f t="shared" si="42"/>
        <v>-11869.21</v>
      </c>
      <c r="U35" s="97">
        <f t="shared" si="42"/>
        <v>0</v>
      </c>
      <c r="V35" s="97">
        <f t="shared" si="42"/>
        <v>-17172.439999999999</v>
      </c>
      <c r="W35" s="97">
        <f t="shared" si="42"/>
        <v>-17532.060000000001</v>
      </c>
      <c r="X35" s="97">
        <f t="shared" si="42"/>
        <v>-2648.9300000000003</v>
      </c>
      <c r="Y35" s="97">
        <f t="shared" si="42"/>
        <v>-19537.620000000003</v>
      </c>
      <c r="Z35" s="97">
        <f t="shared" si="42"/>
        <v>-1715.56</v>
      </c>
      <c r="AA35" s="97">
        <f t="shared" si="42"/>
        <v>-1939.75</v>
      </c>
      <c r="AB35" s="97">
        <v>0</v>
      </c>
      <c r="AC35" s="97">
        <v>-18248.699999999997</v>
      </c>
      <c r="AD35" s="97">
        <v>-1900.04</v>
      </c>
      <c r="AE35" s="97">
        <v>-6454.17</v>
      </c>
      <c r="AF35" s="97">
        <v>-22943.760000000002</v>
      </c>
      <c r="AG35" s="97">
        <v>-17532.03</v>
      </c>
      <c r="AH35" s="97">
        <v>-1128.19</v>
      </c>
      <c r="AI35" s="97">
        <v>-71165.420000000013</v>
      </c>
      <c r="AJ35" s="97">
        <v>-569.66</v>
      </c>
      <c r="AK35" s="97">
        <v>-1850.3</v>
      </c>
      <c r="AL35" s="97">
        <v>-985.77</v>
      </c>
      <c r="AM35" s="97">
        <v>-8256.07</v>
      </c>
      <c r="AN35" s="97">
        <v>-18862.18</v>
      </c>
      <c r="AO35" s="97">
        <v>-5633.07</v>
      </c>
      <c r="AP35" s="97">
        <v>0</v>
      </c>
      <c r="AQ35" s="97">
        <v>0</v>
      </c>
      <c r="AR35" s="97">
        <v>0</v>
      </c>
      <c r="AS35" s="97">
        <v>0</v>
      </c>
      <c r="AT35" s="98">
        <f t="shared" ref="AT35:BH35" si="43">AT33-AT34</f>
        <v>-613.4</v>
      </c>
      <c r="AU35" s="98">
        <f t="shared" si="43"/>
        <v>-2305.27</v>
      </c>
      <c r="AV35" s="98">
        <f t="shared" si="43"/>
        <v>-502.54999999999995</v>
      </c>
      <c r="AW35" s="98">
        <f t="shared" si="43"/>
        <v>0</v>
      </c>
      <c r="AX35" s="98">
        <f t="shared" si="43"/>
        <v>0</v>
      </c>
      <c r="AY35" s="98">
        <f t="shared" si="43"/>
        <v>-3225.78</v>
      </c>
      <c r="AZ35" s="158">
        <f t="shared" si="43"/>
        <v>0</v>
      </c>
      <c r="BA35" s="158">
        <f t="shared" si="43"/>
        <v>0</v>
      </c>
      <c r="BB35" s="158">
        <f t="shared" si="43"/>
        <v>0</v>
      </c>
      <c r="BC35" s="158">
        <f t="shared" si="43"/>
        <v>-406.78999999999996</v>
      </c>
      <c r="BD35" s="158">
        <f t="shared" si="43"/>
        <v>0</v>
      </c>
      <c r="BE35" s="158">
        <f t="shared" si="43"/>
        <v>-977.08</v>
      </c>
      <c r="BF35" s="158">
        <f t="shared" si="43"/>
        <v>0</v>
      </c>
      <c r="BG35" s="158">
        <f t="shared" si="43"/>
        <v>-1899.74</v>
      </c>
      <c r="BH35" s="158">
        <f t="shared" si="43"/>
        <v>-1544.9900000000002</v>
      </c>
      <c r="BI35" s="159">
        <v>0</v>
      </c>
      <c r="BJ35" s="159">
        <v>-1736.75</v>
      </c>
      <c r="BK35" s="159">
        <v>0</v>
      </c>
      <c r="BL35" s="202">
        <f>BL33-BL34</f>
        <v>0</v>
      </c>
      <c r="BM35" s="202">
        <f t="shared" ref="BM35:BW35" si="44">BM33-BM34</f>
        <v>0</v>
      </c>
      <c r="BN35" s="202">
        <f t="shared" si="44"/>
        <v>0</v>
      </c>
      <c r="BO35" s="202">
        <f t="shared" si="44"/>
        <v>0</v>
      </c>
      <c r="BP35" s="202">
        <f t="shared" si="44"/>
        <v>0</v>
      </c>
      <c r="BQ35" s="202">
        <f t="shared" si="44"/>
        <v>0</v>
      </c>
      <c r="BR35" s="202">
        <f t="shared" si="44"/>
        <v>0</v>
      </c>
      <c r="BS35" s="202">
        <f t="shared" si="44"/>
        <v>-393.5</v>
      </c>
      <c r="BT35" s="202">
        <f t="shared" si="44"/>
        <v>0</v>
      </c>
      <c r="BU35" s="202">
        <f t="shared" si="44"/>
        <v>-578.22</v>
      </c>
      <c r="BV35" s="202">
        <f t="shared" si="44"/>
        <v>0</v>
      </c>
      <c r="BW35" s="202">
        <f t="shared" si="44"/>
        <v>0</v>
      </c>
      <c r="BX35"/>
    </row>
    <row r="36" spans="1:76" s="60" customFormat="1" ht="15" x14ac:dyDescent="0.25">
      <c r="A36" s="281" t="s">
        <v>188</v>
      </c>
      <c r="B36" s="94" t="s">
        <v>120</v>
      </c>
      <c r="C36" s="3">
        <v>30248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1"/>
        <v>0</v>
      </c>
      <c r="L36" s="3">
        <f t="shared" si="2"/>
        <v>450</v>
      </c>
      <c r="M36" s="3">
        <f t="shared" si="3"/>
        <v>150</v>
      </c>
      <c r="N36" s="3">
        <f t="shared" si="0"/>
        <v>0</v>
      </c>
      <c r="O36" s="192">
        <f t="shared" si="4"/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450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5">
        <v>150</v>
      </c>
      <c r="AU36" s="5">
        <v>0</v>
      </c>
      <c r="AV36" s="5">
        <v>0</v>
      </c>
      <c r="AW36" s="6">
        <v>0</v>
      </c>
      <c r="AX36" s="6">
        <v>0</v>
      </c>
      <c r="AY36" s="6">
        <v>0</v>
      </c>
      <c r="AZ36" s="156">
        <v>0</v>
      </c>
      <c r="BA36" s="156">
        <v>0</v>
      </c>
      <c r="BB36" s="156">
        <v>0</v>
      </c>
      <c r="BC36" s="156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6">
        <v>0</v>
      </c>
      <c r="BJ36" s="156">
        <v>0</v>
      </c>
      <c r="BK36" s="156">
        <v>0</v>
      </c>
      <c r="BL36" s="201"/>
      <c r="BM36" s="201"/>
      <c r="BN36" s="201"/>
      <c r="BO36" s="201"/>
      <c r="BP36" s="201"/>
      <c r="BQ36" s="201"/>
      <c r="BR36" s="190"/>
      <c r="BS36" s="190"/>
      <c r="BT36" s="190"/>
      <c r="BU36" s="190"/>
      <c r="BV36" s="190"/>
      <c r="BW36" s="190"/>
      <c r="BX36"/>
    </row>
    <row r="37" spans="1:76" s="60" customFormat="1" ht="15" x14ac:dyDescent="0.25">
      <c r="A37" s="282"/>
      <c r="B37" s="94" t="s">
        <v>177</v>
      </c>
      <c r="C37" s="3">
        <v>1750552.6699999995</v>
      </c>
      <c r="D37" s="3">
        <v>69281.7</v>
      </c>
      <c r="E37" s="3">
        <v>368520.18000000017</v>
      </c>
      <c r="F37" s="3">
        <v>12027.580000000002</v>
      </c>
      <c r="G37" s="3">
        <v>148837.84999999995</v>
      </c>
      <c r="H37" s="3">
        <v>242112.41999999998</v>
      </c>
      <c r="I37" s="3">
        <v>464187.39000000019</v>
      </c>
      <c r="J37" s="3">
        <v>180179.36000000019</v>
      </c>
      <c r="K37" s="3">
        <f t="shared" si="1"/>
        <v>355442.01999999996</v>
      </c>
      <c r="L37" s="3">
        <f t="shared" si="2"/>
        <v>127708.15</v>
      </c>
      <c r="M37" s="3">
        <f t="shared" si="3"/>
        <v>694210.92999999982</v>
      </c>
      <c r="N37" s="3">
        <f t="shared" si="0"/>
        <v>686771.55</v>
      </c>
      <c r="O37" s="192">
        <f t="shared" si="4"/>
        <v>496768.22999999992</v>
      </c>
      <c r="P37" s="3">
        <v>0</v>
      </c>
      <c r="Q37" s="3">
        <v>0</v>
      </c>
      <c r="R37" s="3">
        <v>225955.09999999998</v>
      </c>
      <c r="S37" s="3">
        <v>0</v>
      </c>
      <c r="T37" s="3">
        <v>10616.78</v>
      </c>
      <c r="U37" s="3">
        <v>3372.6499999999996</v>
      </c>
      <c r="V37" s="3">
        <v>0</v>
      </c>
      <c r="W37" s="3">
        <v>0</v>
      </c>
      <c r="X37" s="3">
        <v>100774.61</v>
      </c>
      <c r="Y37" s="3">
        <v>9650.34</v>
      </c>
      <c r="Z37" s="3">
        <v>5072.54</v>
      </c>
      <c r="AA37" s="3">
        <v>0</v>
      </c>
      <c r="AB37" s="3">
        <v>1944.8300000000002</v>
      </c>
      <c r="AC37" s="3">
        <v>0</v>
      </c>
      <c r="AD37" s="3">
        <v>2600.44</v>
      </c>
      <c r="AE37" s="3">
        <v>84657.68</v>
      </c>
      <c r="AF37" s="3">
        <v>3444.34</v>
      </c>
      <c r="AG37" s="3">
        <v>28054.979999999996</v>
      </c>
      <c r="AH37" s="3">
        <v>979.31000000000006</v>
      </c>
      <c r="AI37" s="3">
        <v>0</v>
      </c>
      <c r="AJ37" s="3">
        <v>0</v>
      </c>
      <c r="AK37" s="3">
        <v>0</v>
      </c>
      <c r="AL37" s="3">
        <v>6026.57</v>
      </c>
      <c r="AM37" s="3">
        <v>0</v>
      </c>
      <c r="AN37" s="3">
        <v>108405.56</v>
      </c>
      <c r="AO37" s="3">
        <v>0</v>
      </c>
      <c r="AP37" s="3">
        <v>0</v>
      </c>
      <c r="AQ37" s="3">
        <v>0</v>
      </c>
      <c r="AR37" s="3">
        <v>567.67999999999995</v>
      </c>
      <c r="AS37" s="3">
        <v>0</v>
      </c>
      <c r="AT37" s="5">
        <v>393717.40999999992</v>
      </c>
      <c r="AU37" s="5">
        <v>82096.569999999992</v>
      </c>
      <c r="AV37" s="5">
        <v>109423.71</v>
      </c>
      <c r="AW37" s="6">
        <v>0</v>
      </c>
      <c r="AX37" s="6">
        <v>0</v>
      </c>
      <c r="AY37" s="6">
        <v>0</v>
      </c>
      <c r="AZ37" s="157"/>
      <c r="BA37" s="157">
        <v>3017.8</v>
      </c>
      <c r="BB37" s="157"/>
      <c r="BC37" s="157">
        <v>310093.02000000008</v>
      </c>
      <c r="BD37" s="157">
        <v>41837</v>
      </c>
      <c r="BE37" s="157"/>
      <c r="BF37" s="157"/>
      <c r="BG37" s="157">
        <v>90674</v>
      </c>
      <c r="BH37" s="157"/>
      <c r="BI37" s="159">
        <v>241149.73</v>
      </c>
      <c r="BJ37" s="159"/>
      <c r="BK37" s="159"/>
      <c r="BL37" s="201"/>
      <c r="BM37" s="201"/>
      <c r="BN37" s="113">
        <v>63703.42</v>
      </c>
      <c r="BO37" s="190"/>
      <c r="BP37" s="190">
        <v>20125.11</v>
      </c>
      <c r="BQ37" s="190">
        <v>134670</v>
      </c>
      <c r="BR37" s="190"/>
      <c r="BS37" s="190">
        <v>114094.7</v>
      </c>
      <c r="BT37" s="190">
        <v>30908.67</v>
      </c>
      <c r="BU37" s="190">
        <v>68861.42</v>
      </c>
      <c r="BV37" s="190">
        <v>24269.429999999997</v>
      </c>
      <c r="BW37" s="190">
        <v>40135.480000000003</v>
      </c>
      <c r="BX37"/>
    </row>
    <row r="38" spans="1:76" s="60" customFormat="1" ht="15" x14ac:dyDescent="0.25">
      <c r="A38" s="283"/>
      <c r="B38" s="59" t="s">
        <v>178</v>
      </c>
      <c r="C38" s="97">
        <f t="shared" ref="C38:J38" si="45">C36-C37</f>
        <v>-1720304.6699999995</v>
      </c>
      <c r="D38" s="97">
        <f t="shared" si="45"/>
        <v>-69281.7</v>
      </c>
      <c r="E38" s="97">
        <f t="shared" si="45"/>
        <v>-368520.18000000017</v>
      </c>
      <c r="F38" s="97">
        <f t="shared" si="45"/>
        <v>-12027.580000000002</v>
      </c>
      <c r="G38" s="97">
        <f t="shared" si="45"/>
        <v>-148837.84999999995</v>
      </c>
      <c r="H38" s="97">
        <f t="shared" si="45"/>
        <v>-242112.41999999998</v>
      </c>
      <c r="I38" s="97">
        <f t="shared" si="45"/>
        <v>-464187.39000000019</v>
      </c>
      <c r="J38" s="97">
        <f t="shared" si="45"/>
        <v>-180179.36000000019</v>
      </c>
      <c r="K38" s="97">
        <f t="shared" si="1"/>
        <v>-355442.01999999996</v>
      </c>
      <c r="L38" s="97">
        <f t="shared" si="2"/>
        <v>-127258.15</v>
      </c>
      <c r="M38" s="97">
        <f t="shared" si="3"/>
        <v>-694060.92999999982</v>
      </c>
      <c r="N38" s="97">
        <f t="shared" si="0"/>
        <v>-686771.55</v>
      </c>
      <c r="O38" s="192">
        <f t="shared" si="4"/>
        <v>-496768.22999999992</v>
      </c>
      <c r="P38" s="97">
        <f>P36-P37</f>
        <v>0</v>
      </c>
      <c r="Q38" s="97">
        <f t="shared" ref="Q38:AA38" si="46">Q36-Q37</f>
        <v>0</v>
      </c>
      <c r="R38" s="97">
        <f t="shared" si="46"/>
        <v>-225955.09999999998</v>
      </c>
      <c r="S38" s="97">
        <f t="shared" si="46"/>
        <v>0</v>
      </c>
      <c r="T38" s="97">
        <f t="shared" si="46"/>
        <v>-10616.78</v>
      </c>
      <c r="U38" s="97">
        <f t="shared" si="46"/>
        <v>-3372.6499999999996</v>
      </c>
      <c r="V38" s="97">
        <f t="shared" si="46"/>
        <v>0</v>
      </c>
      <c r="W38" s="97">
        <f t="shared" si="46"/>
        <v>0</v>
      </c>
      <c r="X38" s="97">
        <f t="shared" si="46"/>
        <v>-100774.61</v>
      </c>
      <c r="Y38" s="97">
        <f t="shared" si="46"/>
        <v>-9650.34</v>
      </c>
      <c r="Z38" s="97">
        <f t="shared" si="46"/>
        <v>-5072.54</v>
      </c>
      <c r="AA38" s="97">
        <f t="shared" si="46"/>
        <v>0</v>
      </c>
      <c r="AB38" s="97">
        <v>-1944.8300000000002</v>
      </c>
      <c r="AC38" s="97">
        <v>0</v>
      </c>
      <c r="AD38" s="97">
        <v>-2600.44</v>
      </c>
      <c r="AE38" s="97">
        <v>-84657.68</v>
      </c>
      <c r="AF38" s="97">
        <v>-3444.34</v>
      </c>
      <c r="AG38" s="97">
        <v>-28054.979999999996</v>
      </c>
      <c r="AH38" s="97">
        <v>-979.31000000000006</v>
      </c>
      <c r="AI38" s="97">
        <v>0</v>
      </c>
      <c r="AJ38" s="97">
        <v>0</v>
      </c>
      <c r="AK38" s="97">
        <v>0</v>
      </c>
      <c r="AL38" s="97">
        <v>-5576.57</v>
      </c>
      <c r="AM38" s="97">
        <v>0</v>
      </c>
      <c r="AN38" s="97">
        <v>-108405.56</v>
      </c>
      <c r="AO38" s="97">
        <v>0</v>
      </c>
      <c r="AP38" s="97">
        <v>0</v>
      </c>
      <c r="AQ38" s="97">
        <v>0</v>
      </c>
      <c r="AR38" s="97">
        <v>-567.67999999999995</v>
      </c>
      <c r="AS38" s="97">
        <v>0</v>
      </c>
      <c r="AT38" s="98">
        <f t="shared" ref="AT38:BH38" si="47">AT36-AT37</f>
        <v>-393567.40999999992</v>
      </c>
      <c r="AU38" s="98">
        <f t="shared" si="47"/>
        <v>-82096.569999999992</v>
      </c>
      <c r="AV38" s="98">
        <f t="shared" si="47"/>
        <v>-109423.71</v>
      </c>
      <c r="AW38" s="98">
        <f t="shared" si="47"/>
        <v>0</v>
      </c>
      <c r="AX38" s="98">
        <f t="shared" si="47"/>
        <v>0</v>
      </c>
      <c r="AY38" s="98">
        <f t="shared" si="47"/>
        <v>0</v>
      </c>
      <c r="AZ38" s="158">
        <f t="shared" si="47"/>
        <v>0</v>
      </c>
      <c r="BA38" s="158">
        <f t="shared" si="47"/>
        <v>-3017.8</v>
      </c>
      <c r="BB38" s="158">
        <f t="shared" si="47"/>
        <v>0</v>
      </c>
      <c r="BC38" s="158">
        <f t="shared" si="47"/>
        <v>-310093.02000000008</v>
      </c>
      <c r="BD38" s="158">
        <f t="shared" si="47"/>
        <v>-41837</v>
      </c>
      <c r="BE38" s="158">
        <f t="shared" si="47"/>
        <v>0</v>
      </c>
      <c r="BF38" s="158">
        <f t="shared" si="47"/>
        <v>0</v>
      </c>
      <c r="BG38" s="158">
        <f t="shared" si="47"/>
        <v>-90674</v>
      </c>
      <c r="BH38" s="158">
        <f t="shared" si="47"/>
        <v>0</v>
      </c>
      <c r="BI38" s="159">
        <v>-241149.73</v>
      </c>
      <c r="BJ38" s="159">
        <v>0</v>
      </c>
      <c r="BK38" s="159">
        <v>0</v>
      </c>
      <c r="BL38" s="202">
        <f>BL36-BL37</f>
        <v>0</v>
      </c>
      <c r="BM38" s="202">
        <f t="shared" ref="BM38:BW38" si="48">BM36-BM37</f>
        <v>0</v>
      </c>
      <c r="BN38" s="202">
        <f t="shared" si="48"/>
        <v>-63703.42</v>
      </c>
      <c r="BO38" s="202">
        <f t="shared" si="48"/>
        <v>0</v>
      </c>
      <c r="BP38" s="202">
        <f t="shared" si="48"/>
        <v>-20125.11</v>
      </c>
      <c r="BQ38" s="202">
        <f t="shared" si="48"/>
        <v>-134670</v>
      </c>
      <c r="BR38" s="202">
        <f t="shared" si="48"/>
        <v>0</v>
      </c>
      <c r="BS38" s="202">
        <f t="shared" si="48"/>
        <v>-114094.7</v>
      </c>
      <c r="BT38" s="202">
        <f t="shared" si="48"/>
        <v>-30908.67</v>
      </c>
      <c r="BU38" s="202">
        <f t="shared" si="48"/>
        <v>-68861.42</v>
      </c>
      <c r="BV38" s="202">
        <f t="shared" si="48"/>
        <v>-24269.429999999997</v>
      </c>
      <c r="BW38" s="202">
        <f t="shared" si="48"/>
        <v>-40135.480000000003</v>
      </c>
      <c r="BX38"/>
    </row>
    <row r="39" spans="1:76" s="60" customFormat="1" ht="30" customHeight="1" x14ac:dyDescent="0.25">
      <c r="A39" s="281" t="s">
        <v>189</v>
      </c>
      <c r="B39" s="94" t="s">
        <v>120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f t="shared" si="1"/>
        <v>0</v>
      </c>
      <c r="L39" s="3">
        <f t="shared" si="2"/>
        <v>0</v>
      </c>
      <c r="M39" s="3">
        <f t="shared" si="3"/>
        <v>0</v>
      </c>
      <c r="N39" s="3">
        <f t="shared" si="0"/>
        <v>0</v>
      </c>
      <c r="O39" s="192">
        <f t="shared" si="4"/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6">
        <v>0</v>
      </c>
      <c r="AX39" s="6">
        <v>0</v>
      </c>
      <c r="AY39" s="6">
        <v>0</v>
      </c>
      <c r="AZ39" s="156">
        <v>0</v>
      </c>
      <c r="BA39" s="156">
        <v>0</v>
      </c>
      <c r="BB39" s="156">
        <v>0</v>
      </c>
      <c r="BC39" s="156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6">
        <v>0</v>
      </c>
      <c r="BJ39" s="156">
        <v>0</v>
      </c>
      <c r="BK39" s="156">
        <v>0</v>
      </c>
      <c r="BL39" s="201"/>
      <c r="BM39" s="201"/>
      <c r="BN39" s="201"/>
      <c r="BO39" s="201"/>
      <c r="BP39" s="201"/>
      <c r="BQ39" s="201"/>
      <c r="BR39" s="190"/>
      <c r="BS39" s="190"/>
      <c r="BT39" s="190"/>
      <c r="BU39" s="190"/>
      <c r="BV39" s="190"/>
      <c r="BW39" s="190"/>
      <c r="BX39"/>
    </row>
    <row r="40" spans="1:76" s="60" customFormat="1" ht="15" x14ac:dyDescent="0.25">
      <c r="A40" s="282"/>
      <c r="B40" s="94" t="s">
        <v>177</v>
      </c>
      <c r="C40" s="3">
        <v>519747.04</v>
      </c>
      <c r="D40" s="3">
        <v>617959.74999999977</v>
      </c>
      <c r="E40" s="3">
        <v>587897.68999999983</v>
      </c>
      <c r="F40" s="3">
        <v>621600.29000000027</v>
      </c>
      <c r="G40" s="3">
        <v>1063624.1799999997</v>
      </c>
      <c r="H40" s="3">
        <v>1282803.4100000006</v>
      </c>
      <c r="I40" s="3">
        <v>1054460.6299999992</v>
      </c>
      <c r="J40" s="3">
        <v>1620918.1999999995</v>
      </c>
      <c r="K40" s="3">
        <f t="shared" si="1"/>
        <v>851460.99199999985</v>
      </c>
      <c r="L40" s="3">
        <f t="shared" si="2"/>
        <v>1156304.92</v>
      </c>
      <c r="M40" s="3">
        <f t="shared" si="3"/>
        <v>1187628.7900000003</v>
      </c>
      <c r="N40" s="3">
        <f t="shared" si="0"/>
        <v>1059020.4800000004</v>
      </c>
      <c r="O40" s="192">
        <f t="shared" si="4"/>
        <v>728268.1399999999</v>
      </c>
      <c r="P40" s="3">
        <v>90310.409999999989</v>
      </c>
      <c r="Q40" s="3">
        <v>58484.9</v>
      </c>
      <c r="R40" s="3">
        <v>132462.872</v>
      </c>
      <c r="S40" s="3">
        <v>30752.720000000001</v>
      </c>
      <c r="T40" s="3">
        <v>58721.84</v>
      </c>
      <c r="U40" s="3">
        <v>43234.36</v>
      </c>
      <c r="V40" s="3">
        <v>15236.48</v>
      </c>
      <c r="W40" s="3">
        <v>81484</v>
      </c>
      <c r="X40" s="3">
        <v>22732.190000000002</v>
      </c>
      <c r="Y40" s="3">
        <v>81842.00999999998</v>
      </c>
      <c r="Z40" s="3">
        <v>53185.710000000006</v>
      </c>
      <c r="AA40" s="3">
        <v>183013.5</v>
      </c>
      <c r="AB40" s="3">
        <v>31370.44</v>
      </c>
      <c r="AC40" s="3">
        <v>114417.1</v>
      </c>
      <c r="AD40" s="3">
        <v>126854.59</v>
      </c>
      <c r="AE40" s="3">
        <v>58305.91</v>
      </c>
      <c r="AF40" s="3">
        <v>34911.54</v>
      </c>
      <c r="AG40" s="3">
        <v>61844.290000000008</v>
      </c>
      <c r="AH40" s="3">
        <v>38223.4</v>
      </c>
      <c r="AI40" s="3">
        <v>91098.75</v>
      </c>
      <c r="AJ40" s="3">
        <v>158610.14000000001</v>
      </c>
      <c r="AK40" s="3">
        <v>243663.17000000007</v>
      </c>
      <c r="AL40" s="3">
        <v>4189.3500000000004</v>
      </c>
      <c r="AM40" s="3">
        <v>192816.24</v>
      </c>
      <c r="AN40" s="3">
        <v>197.91</v>
      </c>
      <c r="AO40" s="3">
        <v>222342.69999999998</v>
      </c>
      <c r="AP40" s="5">
        <v>0</v>
      </c>
      <c r="AQ40" s="3">
        <v>48642.5</v>
      </c>
      <c r="AR40" s="3">
        <v>198775.28000000003</v>
      </c>
      <c r="AS40" s="3">
        <v>93921.430000000008</v>
      </c>
      <c r="AT40" s="5">
        <v>114584.66</v>
      </c>
      <c r="AU40" s="5">
        <v>0</v>
      </c>
      <c r="AV40" s="5">
        <v>82282.680000000008</v>
      </c>
      <c r="AW40" s="5">
        <v>163106.82000000004</v>
      </c>
      <c r="AX40" s="6">
        <v>0</v>
      </c>
      <c r="AY40" s="96">
        <v>263774.81</v>
      </c>
      <c r="AZ40" s="157">
        <v>125685.49999999999</v>
      </c>
      <c r="BA40" s="157">
        <v>34601.680000000008</v>
      </c>
      <c r="BB40" s="157">
        <v>55833.5</v>
      </c>
      <c r="BC40" s="157">
        <v>1593.29</v>
      </c>
      <c r="BD40" s="157">
        <v>286126.97000000003</v>
      </c>
      <c r="BE40" s="157"/>
      <c r="BF40" s="157">
        <v>26240.74</v>
      </c>
      <c r="BG40" s="157">
        <v>674.97</v>
      </c>
      <c r="BH40" s="157">
        <v>469796.61000000016</v>
      </c>
      <c r="BI40" s="159">
        <v>55729.360000000008</v>
      </c>
      <c r="BJ40" s="159">
        <v>2368.2399999999998</v>
      </c>
      <c r="BK40" s="159">
        <v>369.62</v>
      </c>
      <c r="BL40" s="197"/>
      <c r="BM40" s="197">
        <v>34370</v>
      </c>
      <c r="BN40" s="197"/>
      <c r="BO40" s="190">
        <v>321813.65000000002</v>
      </c>
      <c r="BP40" s="190"/>
      <c r="BQ40" s="190">
        <v>1750.15</v>
      </c>
      <c r="BR40" s="190">
        <v>158602.85999999999</v>
      </c>
      <c r="BS40" s="190">
        <v>156574.55999999997</v>
      </c>
      <c r="BT40" s="190">
        <v>43461.1</v>
      </c>
      <c r="BU40" s="190"/>
      <c r="BV40" s="190">
        <v>11695.820000000002</v>
      </c>
      <c r="BW40" s="190"/>
      <c r="BX40"/>
    </row>
    <row r="41" spans="1:76" s="60" customFormat="1" ht="15" x14ac:dyDescent="0.25">
      <c r="A41" s="283"/>
      <c r="B41" s="59" t="s">
        <v>178</v>
      </c>
      <c r="C41" s="97">
        <f t="shared" ref="C41:J41" si="49">C39-C40</f>
        <v>-519747.04</v>
      </c>
      <c r="D41" s="97">
        <f t="shared" si="49"/>
        <v>-617959.74999999977</v>
      </c>
      <c r="E41" s="97">
        <f t="shared" si="49"/>
        <v>-587897.68999999983</v>
      </c>
      <c r="F41" s="97">
        <f t="shared" si="49"/>
        <v>-621600.29000000027</v>
      </c>
      <c r="G41" s="97">
        <f t="shared" si="49"/>
        <v>-1063624.1799999997</v>
      </c>
      <c r="H41" s="97">
        <f t="shared" si="49"/>
        <v>-1282803.4100000006</v>
      </c>
      <c r="I41" s="97">
        <f t="shared" si="49"/>
        <v>-1054460.6299999992</v>
      </c>
      <c r="J41" s="97">
        <f t="shared" si="49"/>
        <v>-1620918.1999999995</v>
      </c>
      <c r="K41" s="97">
        <f t="shared" si="1"/>
        <v>-851460.99199999985</v>
      </c>
      <c r="L41" s="97">
        <f t="shared" si="2"/>
        <v>-1156254.92</v>
      </c>
      <c r="M41" s="97">
        <f t="shared" si="3"/>
        <v>-793894.1100000001</v>
      </c>
      <c r="N41" s="97">
        <f t="shared" si="0"/>
        <v>-1059020.4800000004</v>
      </c>
      <c r="O41" s="192">
        <f t="shared" si="4"/>
        <v>-728268.1399999999</v>
      </c>
      <c r="P41" s="97">
        <f>P39-P40</f>
        <v>-90310.409999999989</v>
      </c>
      <c r="Q41" s="97">
        <f t="shared" ref="Q41:AA41" si="50">Q39-Q40</f>
        <v>-58484.9</v>
      </c>
      <c r="R41" s="97">
        <f t="shared" si="50"/>
        <v>-132462.872</v>
      </c>
      <c r="S41" s="97">
        <f t="shared" si="50"/>
        <v>-30752.720000000001</v>
      </c>
      <c r="T41" s="97">
        <f t="shared" si="50"/>
        <v>-58721.84</v>
      </c>
      <c r="U41" s="97">
        <f t="shared" si="50"/>
        <v>-43234.36</v>
      </c>
      <c r="V41" s="97">
        <f t="shared" si="50"/>
        <v>-15236.48</v>
      </c>
      <c r="W41" s="97">
        <f t="shared" si="50"/>
        <v>-81484</v>
      </c>
      <c r="X41" s="97">
        <f t="shared" si="50"/>
        <v>-22732.190000000002</v>
      </c>
      <c r="Y41" s="97">
        <f t="shared" si="50"/>
        <v>-81842.00999999998</v>
      </c>
      <c r="Z41" s="97">
        <f t="shared" si="50"/>
        <v>-53185.710000000006</v>
      </c>
      <c r="AA41" s="97">
        <f t="shared" si="50"/>
        <v>-183013.5</v>
      </c>
      <c r="AB41" s="97">
        <v>-31370.44</v>
      </c>
      <c r="AC41" s="97">
        <v>-114417.1</v>
      </c>
      <c r="AD41" s="97">
        <v>-126854.59</v>
      </c>
      <c r="AE41" s="97">
        <v>-58305.91</v>
      </c>
      <c r="AF41" s="97">
        <v>-34861.54</v>
      </c>
      <c r="AG41" s="97">
        <v>-61844.290000000008</v>
      </c>
      <c r="AH41" s="97">
        <v>-38223.4</v>
      </c>
      <c r="AI41" s="97">
        <v>-91098.75</v>
      </c>
      <c r="AJ41" s="97">
        <v>-158610.14000000001</v>
      </c>
      <c r="AK41" s="97">
        <v>-243663.17000000007</v>
      </c>
      <c r="AL41" s="97">
        <v>-4189.3500000000004</v>
      </c>
      <c r="AM41" s="97">
        <v>-192816.24</v>
      </c>
      <c r="AN41" s="97">
        <v>-197.91</v>
      </c>
      <c r="AO41" s="97">
        <v>-222342.69999999998</v>
      </c>
      <c r="AP41" s="97">
        <v>0</v>
      </c>
      <c r="AQ41" s="97">
        <v>-48642.5</v>
      </c>
      <c r="AR41" s="97">
        <v>-198775.28000000003</v>
      </c>
      <c r="AS41" s="97">
        <v>-93921.430000000008</v>
      </c>
      <c r="AT41" s="98">
        <v>114584.66</v>
      </c>
      <c r="AU41" s="98">
        <v>0</v>
      </c>
      <c r="AV41" s="98">
        <v>82282.680000000008</v>
      </c>
      <c r="AW41" s="98">
        <f t="shared" ref="AW41:BE41" si="51">AW39-AW40</f>
        <v>-163106.82000000004</v>
      </c>
      <c r="AX41" s="98">
        <f t="shared" si="51"/>
        <v>0</v>
      </c>
      <c r="AY41" s="98">
        <f t="shared" si="51"/>
        <v>-263774.81</v>
      </c>
      <c r="AZ41" s="158">
        <f t="shared" si="51"/>
        <v>-125685.49999999999</v>
      </c>
      <c r="BA41" s="158">
        <f t="shared" si="51"/>
        <v>-34601.680000000008</v>
      </c>
      <c r="BB41" s="158">
        <f t="shared" si="51"/>
        <v>-55833.5</v>
      </c>
      <c r="BC41" s="158">
        <f t="shared" si="51"/>
        <v>-1593.29</v>
      </c>
      <c r="BD41" s="158">
        <f t="shared" si="51"/>
        <v>-286126.97000000003</v>
      </c>
      <c r="BE41" s="158">
        <f t="shared" si="51"/>
        <v>0</v>
      </c>
      <c r="BF41" s="158">
        <f>BF39-BF40</f>
        <v>-26240.74</v>
      </c>
      <c r="BG41" s="158">
        <f>BG39-BG40</f>
        <v>-674.97</v>
      </c>
      <c r="BH41" s="158">
        <f>BH39-BH40</f>
        <v>-469796.61000000016</v>
      </c>
      <c r="BI41" s="159">
        <v>-55729.360000000008</v>
      </c>
      <c r="BJ41" s="159">
        <v>-2368.2399999999998</v>
      </c>
      <c r="BK41" s="159">
        <v>-369.62</v>
      </c>
      <c r="BL41" s="202">
        <f>BL39-BL40</f>
        <v>0</v>
      </c>
      <c r="BM41" s="202">
        <f t="shared" ref="BM41:BW41" si="52">BM39-BM40</f>
        <v>-34370</v>
      </c>
      <c r="BN41" s="202">
        <f t="shared" si="52"/>
        <v>0</v>
      </c>
      <c r="BO41" s="202">
        <f t="shared" si="52"/>
        <v>-321813.65000000002</v>
      </c>
      <c r="BP41" s="202">
        <f t="shared" si="52"/>
        <v>0</v>
      </c>
      <c r="BQ41" s="202">
        <f t="shared" si="52"/>
        <v>-1750.15</v>
      </c>
      <c r="BR41" s="202">
        <f t="shared" si="52"/>
        <v>-158602.85999999999</v>
      </c>
      <c r="BS41" s="202">
        <f t="shared" si="52"/>
        <v>-156574.55999999997</v>
      </c>
      <c r="BT41" s="202">
        <f t="shared" si="52"/>
        <v>-43461.1</v>
      </c>
      <c r="BU41" s="202">
        <f t="shared" si="52"/>
        <v>0</v>
      </c>
      <c r="BV41" s="202">
        <f t="shared" si="52"/>
        <v>-11695.820000000002</v>
      </c>
      <c r="BW41" s="202">
        <f t="shared" si="52"/>
        <v>0</v>
      </c>
      <c r="BX41"/>
    </row>
    <row r="42" spans="1:76" s="60" customFormat="1" ht="15" x14ac:dyDescent="0.25">
      <c r="A42" s="281" t="s">
        <v>190</v>
      </c>
      <c r="B42" s="94" t="s">
        <v>120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f t="shared" si="1"/>
        <v>0</v>
      </c>
      <c r="L42" s="3">
        <f t="shared" si="2"/>
        <v>0</v>
      </c>
      <c r="M42" s="3">
        <f t="shared" si="3"/>
        <v>0</v>
      </c>
      <c r="N42" s="3">
        <f t="shared" si="0"/>
        <v>0</v>
      </c>
      <c r="O42" s="192">
        <f t="shared" si="4"/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6">
        <v>0</v>
      </c>
      <c r="AX42" s="6">
        <v>0</v>
      </c>
      <c r="AY42" s="6">
        <v>0</v>
      </c>
      <c r="AZ42" s="156">
        <v>0</v>
      </c>
      <c r="BA42" s="156">
        <v>0</v>
      </c>
      <c r="BB42" s="156">
        <v>0</v>
      </c>
      <c r="BC42" s="156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6">
        <v>0</v>
      </c>
      <c r="BJ42" s="156">
        <v>0</v>
      </c>
      <c r="BK42" s="156">
        <v>0</v>
      </c>
      <c r="BL42" s="201"/>
      <c r="BM42" s="201"/>
      <c r="BN42" s="201"/>
      <c r="BO42" s="201"/>
      <c r="BP42" s="201"/>
      <c r="BQ42" s="201"/>
      <c r="BR42" s="190"/>
      <c r="BS42" s="190"/>
      <c r="BT42" s="190"/>
      <c r="BU42" s="190"/>
      <c r="BV42" s="190"/>
      <c r="BW42" s="190"/>
      <c r="BX42"/>
    </row>
    <row r="43" spans="1:76" s="60" customFormat="1" ht="15" x14ac:dyDescent="0.25">
      <c r="A43" s="282"/>
      <c r="B43" s="94" t="s">
        <v>177</v>
      </c>
      <c r="C43" s="3">
        <v>360421.65999999986</v>
      </c>
      <c r="D43" s="3">
        <v>62024.57</v>
      </c>
      <c r="E43" s="3">
        <v>9454.91</v>
      </c>
      <c r="F43" s="3">
        <v>112901.24999999999</v>
      </c>
      <c r="G43" s="3">
        <v>237265.8</v>
      </c>
      <c r="H43" s="3">
        <v>508656.18999999994</v>
      </c>
      <c r="I43" s="3">
        <v>2079.84</v>
      </c>
      <c r="J43" s="3">
        <v>42108.960000000006</v>
      </c>
      <c r="K43" s="3">
        <f t="shared" si="1"/>
        <v>446684.89999999997</v>
      </c>
      <c r="L43" s="3">
        <f t="shared" si="2"/>
        <v>1203082.1499999999</v>
      </c>
      <c r="M43" s="3">
        <f t="shared" si="3"/>
        <v>539330.92000000004</v>
      </c>
      <c r="N43" s="3">
        <f t="shared" si="0"/>
        <v>304517.23</v>
      </c>
      <c r="O43" s="192">
        <f t="shared" si="4"/>
        <v>50.81</v>
      </c>
      <c r="P43" s="3">
        <v>40832.57</v>
      </c>
      <c r="Q43" s="3">
        <v>73863.739999999991</v>
      </c>
      <c r="R43" s="3">
        <v>3764.5999999999995</v>
      </c>
      <c r="S43" s="3">
        <v>1505.84</v>
      </c>
      <c r="T43" s="3">
        <v>22656.35</v>
      </c>
      <c r="U43" s="3">
        <v>53904.189999999995</v>
      </c>
      <c r="V43" s="3">
        <v>3764.6000000000004</v>
      </c>
      <c r="W43" s="3">
        <v>47937.69</v>
      </c>
      <c r="X43" s="3">
        <v>72994.8</v>
      </c>
      <c r="Y43" s="3">
        <v>105297.17</v>
      </c>
      <c r="Z43" s="3">
        <v>20163.349999999999</v>
      </c>
      <c r="AA43" s="3"/>
      <c r="AB43" s="3">
        <v>170082.89</v>
      </c>
      <c r="AC43" s="3">
        <v>178729.81000000003</v>
      </c>
      <c r="AD43" s="3">
        <v>209264.93000000002</v>
      </c>
      <c r="AE43" s="3">
        <v>47608.639999999999</v>
      </c>
      <c r="AF43" s="3">
        <v>77763.7</v>
      </c>
      <c r="AG43" s="3">
        <v>96597.62000000001</v>
      </c>
      <c r="AH43" s="3">
        <v>65459.189999999995</v>
      </c>
      <c r="AI43" s="3">
        <v>46213.25</v>
      </c>
      <c r="AJ43" s="3">
        <v>17210.009999999998</v>
      </c>
      <c r="AK43" s="3">
        <v>48871.939999999995</v>
      </c>
      <c r="AL43" s="3">
        <v>98949.989999999991</v>
      </c>
      <c r="AM43" s="3">
        <v>146330.18</v>
      </c>
      <c r="AN43" s="3">
        <v>9364.82</v>
      </c>
      <c r="AO43" s="3">
        <v>36203.43</v>
      </c>
      <c r="AP43" s="3">
        <v>78385.91</v>
      </c>
      <c r="AQ43" s="3">
        <v>144784.30000000002</v>
      </c>
      <c r="AR43" s="3">
        <v>11213.67</v>
      </c>
      <c r="AS43" s="3"/>
      <c r="AT43" s="5">
        <v>177907.25999999998</v>
      </c>
      <c r="AU43" s="5">
        <v>50876.31</v>
      </c>
      <c r="AV43" s="5">
        <v>30595.22</v>
      </c>
      <c r="AW43" s="6">
        <v>0</v>
      </c>
      <c r="AX43" s="6">
        <v>0</v>
      </c>
      <c r="AY43" s="6">
        <v>0</v>
      </c>
      <c r="AZ43" s="157">
        <v>108390.8</v>
      </c>
      <c r="BA43" s="157">
        <v>54195.4</v>
      </c>
      <c r="BB43" s="157">
        <v>42264</v>
      </c>
      <c r="BC43" s="157"/>
      <c r="BD43" s="157">
        <v>56389.03</v>
      </c>
      <c r="BE43" s="156">
        <v>0</v>
      </c>
      <c r="BF43" s="156">
        <v>0</v>
      </c>
      <c r="BG43" s="156">
        <v>0</v>
      </c>
      <c r="BH43" s="156">
        <v>0</v>
      </c>
      <c r="BI43" s="157">
        <v>43278</v>
      </c>
      <c r="BJ43" s="157"/>
      <c r="BK43" s="157"/>
      <c r="BL43" s="201"/>
      <c r="BM43" s="201"/>
      <c r="BN43" s="201"/>
      <c r="BO43" s="201"/>
      <c r="BP43" s="201"/>
      <c r="BQ43" s="201"/>
      <c r="BR43" s="190"/>
      <c r="BS43" s="190"/>
      <c r="BT43" s="190"/>
      <c r="BU43" s="190"/>
      <c r="BV43" s="190">
        <v>50.81</v>
      </c>
      <c r="BW43" s="190"/>
      <c r="BX43"/>
    </row>
    <row r="44" spans="1:76" s="60" customFormat="1" ht="15" x14ac:dyDescent="0.25">
      <c r="A44" s="283"/>
      <c r="B44" s="59" t="s">
        <v>178</v>
      </c>
      <c r="C44" s="97">
        <f t="shared" ref="C44:J44" si="53">C42-C43</f>
        <v>-360421.65999999986</v>
      </c>
      <c r="D44" s="97">
        <f t="shared" si="53"/>
        <v>-62024.57</v>
      </c>
      <c r="E44" s="97">
        <f t="shared" si="53"/>
        <v>-9454.91</v>
      </c>
      <c r="F44" s="97">
        <f t="shared" si="53"/>
        <v>-112901.24999999999</v>
      </c>
      <c r="G44" s="97">
        <f t="shared" si="53"/>
        <v>-237265.8</v>
      </c>
      <c r="H44" s="97">
        <f t="shared" si="53"/>
        <v>-508656.18999999994</v>
      </c>
      <c r="I44" s="97">
        <f t="shared" si="53"/>
        <v>-2079.84</v>
      </c>
      <c r="J44" s="97">
        <f t="shared" si="53"/>
        <v>-42108.960000000006</v>
      </c>
      <c r="K44" s="97">
        <f t="shared" si="1"/>
        <v>-446684.89999999997</v>
      </c>
      <c r="L44" s="97">
        <f t="shared" si="2"/>
        <v>-1203082.1499999999</v>
      </c>
      <c r="M44" s="97">
        <f t="shared" si="3"/>
        <v>-20573.340000000026</v>
      </c>
      <c r="N44" s="97">
        <f t="shared" si="0"/>
        <v>-304517.23</v>
      </c>
      <c r="O44" s="192">
        <f t="shared" si="4"/>
        <v>-50.81</v>
      </c>
      <c r="P44" s="97">
        <f>P42-P43</f>
        <v>-40832.57</v>
      </c>
      <c r="Q44" s="97">
        <f t="shared" ref="Q44:AA44" si="54">Q42-Q43</f>
        <v>-73863.739999999991</v>
      </c>
      <c r="R44" s="97">
        <f t="shared" si="54"/>
        <v>-3764.5999999999995</v>
      </c>
      <c r="S44" s="97">
        <f t="shared" si="54"/>
        <v>-1505.84</v>
      </c>
      <c r="T44" s="97">
        <f t="shared" si="54"/>
        <v>-22656.35</v>
      </c>
      <c r="U44" s="97">
        <f t="shared" si="54"/>
        <v>-53904.189999999995</v>
      </c>
      <c r="V44" s="97">
        <f t="shared" si="54"/>
        <v>-3764.6000000000004</v>
      </c>
      <c r="W44" s="97">
        <f t="shared" si="54"/>
        <v>-47937.69</v>
      </c>
      <c r="X44" s="97">
        <f t="shared" si="54"/>
        <v>-72994.8</v>
      </c>
      <c r="Y44" s="97">
        <f t="shared" si="54"/>
        <v>-105297.17</v>
      </c>
      <c r="Z44" s="97">
        <f t="shared" si="54"/>
        <v>-20163.349999999999</v>
      </c>
      <c r="AA44" s="97">
        <f t="shared" si="54"/>
        <v>0</v>
      </c>
      <c r="AB44" s="97">
        <v>-170082.89</v>
      </c>
      <c r="AC44" s="97">
        <v>-178729.81000000003</v>
      </c>
      <c r="AD44" s="97">
        <v>-209264.93000000002</v>
      </c>
      <c r="AE44" s="97">
        <v>-47608.639999999999</v>
      </c>
      <c r="AF44" s="97">
        <v>-77763.7</v>
      </c>
      <c r="AG44" s="97">
        <v>-96597.62000000001</v>
      </c>
      <c r="AH44" s="97">
        <v>-65459.189999999995</v>
      </c>
      <c r="AI44" s="97">
        <v>-46213.25</v>
      </c>
      <c r="AJ44" s="97">
        <v>-17210.009999999998</v>
      </c>
      <c r="AK44" s="97">
        <v>-48871.939999999995</v>
      </c>
      <c r="AL44" s="97">
        <v>-98949.989999999991</v>
      </c>
      <c r="AM44" s="97">
        <v>-146330.18</v>
      </c>
      <c r="AN44" s="97">
        <v>-9364.82</v>
      </c>
      <c r="AO44" s="97">
        <v>-36203.43</v>
      </c>
      <c r="AP44" s="97">
        <v>-78385.91</v>
      </c>
      <c r="AQ44" s="97">
        <v>-144784.30000000002</v>
      </c>
      <c r="AR44" s="97">
        <v>-11213.67</v>
      </c>
      <c r="AS44" s="97">
        <v>0</v>
      </c>
      <c r="AT44" s="98">
        <v>177907.25999999998</v>
      </c>
      <c r="AU44" s="98">
        <v>50876.31</v>
      </c>
      <c r="AV44" s="98">
        <v>30595.22</v>
      </c>
      <c r="AW44" s="98">
        <f t="shared" ref="AW44:BD44" si="55">AW42-AW43</f>
        <v>0</v>
      </c>
      <c r="AX44" s="98">
        <f t="shared" si="55"/>
        <v>0</v>
      </c>
      <c r="AY44" s="98">
        <f t="shared" si="55"/>
        <v>0</v>
      </c>
      <c r="AZ44" s="158">
        <f t="shared" si="55"/>
        <v>-108390.8</v>
      </c>
      <c r="BA44" s="158">
        <f t="shared" si="55"/>
        <v>-54195.4</v>
      </c>
      <c r="BB44" s="158">
        <f t="shared" si="55"/>
        <v>-42264</v>
      </c>
      <c r="BC44" s="158">
        <f t="shared" si="55"/>
        <v>0</v>
      </c>
      <c r="BD44" s="158">
        <f t="shared" si="55"/>
        <v>-56389.03</v>
      </c>
      <c r="BE44" s="158">
        <v>0</v>
      </c>
      <c r="BF44" s="158">
        <v>0</v>
      </c>
      <c r="BG44" s="158">
        <v>0</v>
      </c>
      <c r="BH44" s="158">
        <v>0</v>
      </c>
      <c r="BI44" s="159">
        <v>-43278</v>
      </c>
      <c r="BJ44" s="159">
        <v>0</v>
      </c>
      <c r="BK44" s="159">
        <v>0</v>
      </c>
      <c r="BL44" s="202">
        <f>BL42-BL43</f>
        <v>0</v>
      </c>
      <c r="BM44" s="202">
        <f t="shared" ref="BM44:BW44" si="56">BM42-BM43</f>
        <v>0</v>
      </c>
      <c r="BN44" s="202">
        <f t="shared" si="56"/>
        <v>0</v>
      </c>
      <c r="BO44" s="202">
        <f t="shared" si="56"/>
        <v>0</v>
      </c>
      <c r="BP44" s="202">
        <f t="shared" si="56"/>
        <v>0</v>
      </c>
      <c r="BQ44" s="202">
        <f t="shared" si="56"/>
        <v>0</v>
      </c>
      <c r="BR44" s="202">
        <f t="shared" si="56"/>
        <v>0</v>
      </c>
      <c r="BS44" s="202">
        <f t="shared" si="56"/>
        <v>0</v>
      </c>
      <c r="BT44" s="202">
        <f t="shared" si="56"/>
        <v>0</v>
      </c>
      <c r="BU44" s="202">
        <f t="shared" si="56"/>
        <v>0</v>
      </c>
      <c r="BV44" s="202">
        <f t="shared" si="56"/>
        <v>-50.81</v>
      </c>
      <c r="BW44" s="202">
        <f t="shared" si="56"/>
        <v>0</v>
      </c>
      <c r="BX44"/>
    </row>
    <row r="45" spans="1:76" s="60" customFormat="1" ht="25.9" customHeight="1" x14ac:dyDescent="0.25">
      <c r="A45" s="281" t="s">
        <v>191</v>
      </c>
      <c r="B45" s="94" t="s">
        <v>120</v>
      </c>
      <c r="C45" s="4">
        <f t="shared" ref="C45:J46" si="57">C48-C6-C9-C12-C15-C18-C21-C24-C27-C30-C33-C36-C39-C42</f>
        <v>84987</v>
      </c>
      <c r="D45" s="4">
        <f t="shared" si="57"/>
        <v>0</v>
      </c>
      <c r="E45" s="4">
        <f t="shared" si="57"/>
        <v>0</v>
      </c>
      <c r="F45" s="4">
        <f t="shared" si="57"/>
        <v>0</v>
      </c>
      <c r="G45" s="4">
        <f t="shared" si="57"/>
        <v>0</v>
      </c>
      <c r="H45" s="4">
        <f t="shared" si="57"/>
        <v>2.9103830456733704E-11</v>
      </c>
      <c r="I45" s="4">
        <f t="shared" si="57"/>
        <v>2.9103830456733704E-11</v>
      </c>
      <c r="J45" s="4">
        <f t="shared" si="57"/>
        <v>23711</v>
      </c>
      <c r="K45" s="3">
        <f t="shared" si="1"/>
        <v>0</v>
      </c>
      <c r="L45" s="3">
        <f t="shared" si="2"/>
        <v>4660</v>
      </c>
      <c r="M45" s="3">
        <f t="shared" si="3"/>
        <v>10507.48</v>
      </c>
      <c r="N45" s="3">
        <f t="shared" si="0"/>
        <v>53708.959999999999</v>
      </c>
      <c r="O45" s="192">
        <f t="shared" si="4"/>
        <v>0</v>
      </c>
      <c r="P45" s="4">
        <f>P48-P6-P9-P12-P15-P18-P21-P24-P27-P30-P33-P36-P39-P42</f>
        <v>0</v>
      </c>
      <c r="Q45" s="4">
        <f t="shared" ref="Q45:BK45" si="58">Q48-Q6-Q9-Q12-Q15-Q18-Q21-Q24-Q27-Q30-Q33-Q36-Q39-Q42</f>
        <v>0</v>
      </c>
      <c r="R45" s="4">
        <f t="shared" si="58"/>
        <v>0</v>
      </c>
      <c r="S45" s="4">
        <f t="shared" si="58"/>
        <v>0</v>
      </c>
      <c r="T45" s="4">
        <f t="shared" si="58"/>
        <v>0</v>
      </c>
      <c r="U45" s="4">
        <f t="shared" si="58"/>
        <v>0</v>
      </c>
      <c r="V45" s="4">
        <f t="shared" si="58"/>
        <v>0</v>
      </c>
      <c r="W45" s="4">
        <f t="shared" si="58"/>
        <v>0</v>
      </c>
      <c r="X45" s="4">
        <f t="shared" si="58"/>
        <v>0</v>
      </c>
      <c r="Y45" s="4">
        <f t="shared" si="58"/>
        <v>0</v>
      </c>
      <c r="Z45" s="4">
        <f t="shared" si="58"/>
        <v>0</v>
      </c>
      <c r="AA45" s="4">
        <f t="shared" si="58"/>
        <v>0</v>
      </c>
      <c r="AB45" s="4">
        <f t="shared" si="58"/>
        <v>200</v>
      </c>
      <c r="AC45" s="4">
        <f t="shared" si="58"/>
        <v>0</v>
      </c>
      <c r="AD45" s="4">
        <f t="shared" si="58"/>
        <v>0</v>
      </c>
      <c r="AE45" s="4">
        <f t="shared" si="58"/>
        <v>0</v>
      </c>
      <c r="AF45" s="4">
        <f t="shared" si="58"/>
        <v>50</v>
      </c>
      <c r="AG45" s="4">
        <f t="shared" si="58"/>
        <v>350</v>
      </c>
      <c r="AH45" s="4">
        <f t="shared" si="58"/>
        <v>3100</v>
      </c>
      <c r="AI45" s="4">
        <f t="shared" si="58"/>
        <v>0</v>
      </c>
      <c r="AJ45" s="4">
        <f t="shared" si="58"/>
        <v>0</v>
      </c>
      <c r="AK45" s="4">
        <f t="shared" si="58"/>
        <v>210</v>
      </c>
      <c r="AL45" s="4">
        <f t="shared" si="58"/>
        <v>300</v>
      </c>
      <c r="AM45" s="4">
        <f t="shared" si="58"/>
        <v>450</v>
      </c>
      <c r="AN45" s="4">
        <f t="shared" si="58"/>
        <v>0</v>
      </c>
      <c r="AO45" s="4">
        <f t="shared" si="58"/>
        <v>1000</v>
      </c>
      <c r="AP45" s="4">
        <f t="shared" si="58"/>
        <v>1</v>
      </c>
      <c r="AQ45" s="4">
        <f t="shared" si="58"/>
        <v>0</v>
      </c>
      <c r="AR45" s="4">
        <f t="shared" si="58"/>
        <v>0</v>
      </c>
      <c r="AS45" s="4">
        <f t="shared" si="58"/>
        <v>9507</v>
      </c>
      <c r="AT45" s="4">
        <f t="shared" si="58"/>
        <v>0</v>
      </c>
      <c r="AU45" s="4">
        <f t="shared" si="58"/>
        <v>0</v>
      </c>
      <c r="AV45" s="4">
        <f t="shared" si="58"/>
        <v>0</v>
      </c>
      <c r="AW45" s="4">
        <f t="shared" si="58"/>
        <v>-0.1999999999998181</v>
      </c>
      <c r="AX45" s="4">
        <f t="shared" si="58"/>
        <v>0</v>
      </c>
      <c r="AY45" s="4">
        <f t="shared" si="58"/>
        <v>-0.31999999999970896</v>
      </c>
      <c r="AZ45" s="4">
        <v>5185</v>
      </c>
      <c r="BA45" s="4">
        <f t="shared" si="58"/>
        <v>0</v>
      </c>
      <c r="BB45" s="4">
        <f t="shared" si="58"/>
        <v>-0.31999999999970896</v>
      </c>
      <c r="BC45" s="4">
        <f t="shared" si="58"/>
        <v>0.27999999999997272</v>
      </c>
      <c r="BD45" s="4">
        <v>0</v>
      </c>
      <c r="BE45" s="156">
        <f t="shared" ref="BE45" si="59">SUM(BE42,BE39,BE36,BE33,BE30,BE27,BE24,BE21,BE18,BE15,BE12,BE9,BE6,BE3)</f>
        <v>1940</v>
      </c>
      <c r="BF45" s="4">
        <f t="shared" si="58"/>
        <v>1584</v>
      </c>
      <c r="BG45" s="4">
        <f t="shared" si="58"/>
        <v>45000</v>
      </c>
      <c r="BH45" s="4">
        <f t="shared" si="58"/>
        <v>0</v>
      </c>
      <c r="BI45" s="4">
        <f t="shared" si="58"/>
        <v>0</v>
      </c>
      <c r="BJ45" s="4">
        <f t="shared" si="58"/>
        <v>0</v>
      </c>
      <c r="BK45" s="4">
        <f t="shared" si="58"/>
        <v>0</v>
      </c>
      <c r="BL45" s="201"/>
      <c r="BM45" s="201"/>
      <c r="BN45" s="201"/>
      <c r="BO45" s="201"/>
      <c r="BP45" s="201"/>
      <c r="BQ45" s="201"/>
      <c r="BR45" s="190"/>
      <c r="BS45" s="190"/>
      <c r="BT45" s="190"/>
      <c r="BU45" s="190"/>
      <c r="BV45" s="190"/>
      <c r="BW45" s="190"/>
      <c r="BX45"/>
    </row>
    <row r="46" spans="1:76" s="60" customFormat="1" ht="15" x14ac:dyDescent="0.25">
      <c r="A46" s="282"/>
      <c r="B46" s="94" t="s">
        <v>177</v>
      </c>
      <c r="C46" s="4">
        <f t="shared" si="57"/>
        <v>510479.35999999923</v>
      </c>
      <c r="D46" s="4">
        <f t="shared" si="57"/>
        <v>424126.93999999907</v>
      </c>
      <c r="E46" s="4">
        <f t="shared" si="57"/>
        <v>474615.87000000157</v>
      </c>
      <c r="F46" s="4">
        <f t="shared" si="57"/>
        <v>2332769.7400000002</v>
      </c>
      <c r="G46" s="4">
        <f t="shared" si="57"/>
        <v>1288928.1400000036</v>
      </c>
      <c r="H46" s="4">
        <f t="shared" si="57"/>
        <v>709688.96999999881</v>
      </c>
      <c r="I46" s="4">
        <f t="shared" si="57"/>
        <v>699676.49000000593</v>
      </c>
      <c r="J46" s="4">
        <f t="shared" si="57"/>
        <v>1400488.0700000024</v>
      </c>
      <c r="K46" s="3">
        <f t="shared" si="1"/>
        <v>903068.5399999948</v>
      </c>
      <c r="L46" s="3">
        <f t="shared" si="2"/>
        <v>2820628.1700000023</v>
      </c>
      <c r="M46" s="3">
        <f t="shared" si="3"/>
        <v>2796908.6400000025</v>
      </c>
      <c r="N46" s="3">
        <f t="shared" si="0"/>
        <v>1331955.2300000365</v>
      </c>
      <c r="O46" s="192">
        <f t="shared" si="4"/>
        <v>1694248.5899999999</v>
      </c>
      <c r="P46" s="4">
        <f>P49-P7-P10-P13-P16-P19-P22-P25-P28-P31-P34-P37-P40-P43</f>
        <v>102764.97999999969</v>
      </c>
      <c r="Q46" s="4">
        <f t="shared" ref="Q46:BK46" si="60">Q49-Q7-Q10-Q13-Q16-Q19-Q22-Q25-Q28-Q31-Q34-Q37-Q40-Q43</f>
        <v>54842.169999999489</v>
      </c>
      <c r="R46" s="4">
        <f t="shared" si="60"/>
        <v>186740.55999999976</v>
      </c>
      <c r="S46" s="4">
        <f t="shared" si="60"/>
        <v>47397.549999999886</v>
      </c>
      <c r="T46" s="4">
        <f t="shared" si="60"/>
        <v>22184.529999999279</v>
      </c>
      <c r="U46" s="4">
        <f t="shared" si="60"/>
        <v>87375.249999999418</v>
      </c>
      <c r="V46" s="4">
        <f t="shared" si="60"/>
        <v>62576.659999998818</v>
      </c>
      <c r="W46" s="4">
        <f t="shared" si="60"/>
        <v>37681.269999999495</v>
      </c>
      <c r="X46" s="4">
        <f t="shared" si="60"/>
        <v>43325.36999999969</v>
      </c>
      <c r="Y46" s="4">
        <f t="shared" si="60"/>
        <v>147056.09000000008</v>
      </c>
      <c r="Z46" s="4">
        <f t="shared" si="60"/>
        <v>6641.9999999999782</v>
      </c>
      <c r="AA46" s="4">
        <f t="shared" si="60"/>
        <v>104482.10999999929</v>
      </c>
      <c r="AB46" s="4">
        <f t="shared" si="60"/>
        <v>1890238.4099999992</v>
      </c>
      <c r="AC46" s="4">
        <f t="shared" si="60"/>
        <v>155061.39000000121</v>
      </c>
      <c r="AD46" s="4">
        <f t="shared" si="60"/>
        <v>157317.71000000057</v>
      </c>
      <c r="AE46" s="4">
        <f t="shared" si="60"/>
        <v>18115.060000000653</v>
      </c>
      <c r="AF46" s="4">
        <f t="shared" si="60"/>
        <v>32704.64000000032</v>
      </c>
      <c r="AG46" s="4">
        <f t="shared" si="60"/>
        <v>4171.0000000006548</v>
      </c>
      <c r="AH46" s="4">
        <f t="shared" si="60"/>
        <v>169733.17000000036</v>
      </c>
      <c r="AI46" s="4">
        <f t="shared" si="60"/>
        <v>7417.9499999999825</v>
      </c>
      <c r="AJ46" s="4">
        <f t="shared" si="60"/>
        <v>127171.1699999993</v>
      </c>
      <c r="AK46" s="4">
        <f t="shared" si="60"/>
        <v>111674.31999999945</v>
      </c>
      <c r="AL46" s="4">
        <f t="shared" si="60"/>
        <v>83071.12999999983</v>
      </c>
      <c r="AM46" s="4">
        <f t="shared" si="60"/>
        <v>63952.220000000845</v>
      </c>
      <c r="AN46" s="4">
        <f t="shared" si="60"/>
        <v>2201.9999999995161</v>
      </c>
      <c r="AO46" s="4">
        <f t="shared" si="60"/>
        <v>69226.340000000346</v>
      </c>
      <c r="AP46" s="4">
        <f t="shared" si="60"/>
        <v>159346.90999999971</v>
      </c>
      <c r="AQ46" s="4">
        <f t="shared" si="60"/>
        <v>1362214.3700000003</v>
      </c>
      <c r="AR46" s="4">
        <f t="shared" si="60"/>
        <v>209626.73999999973</v>
      </c>
      <c r="AS46" s="4">
        <f t="shared" si="60"/>
        <v>39702.079999999565</v>
      </c>
      <c r="AT46" s="4">
        <f t="shared" si="60"/>
        <v>322395.91999999958</v>
      </c>
      <c r="AU46" s="4">
        <f t="shared" si="60"/>
        <v>238284.03999999928</v>
      </c>
      <c r="AV46" s="4">
        <f t="shared" si="60"/>
        <v>223334.59000000163</v>
      </c>
      <c r="AW46" s="4">
        <f t="shared" si="60"/>
        <v>17538.590000000637</v>
      </c>
      <c r="AX46" s="4">
        <f t="shared" si="60"/>
        <v>5014.2200000002049</v>
      </c>
      <c r="AY46" s="4">
        <f t="shared" si="60"/>
        <v>148022.8400000016</v>
      </c>
      <c r="AZ46" s="4">
        <f t="shared" si="60"/>
        <v>101580.00000000103</v>
      </c>
      <c r="BA46" s="4">
        <f t="shared" si="60"/>
        <v>55925.350000000188</v>
      </c>
      <c r="BB46" s="4">
        <f t="shared" si="60"/>
        <v>12997.740000001271</v>
      </c>
      <c r="BC46" s="4">
        <f t="shared" si="60"/>
        <v>699443.43000001437</v>
      </c>
      <c r="BD46" s="4">
        <f t="shared" si="60"/>
        <v>65132.949999998062</v>
      </c>
      <c r="BE46" s="4">
        <f t="shared" si="60"/>
        <v>71442.810000007114</v>
      </c>
      <c r="BF46" s="4">
        <f t="shared" si="60"/>
        <v>16816.960000001116</v>
      </c>
      <c r="BG46" s="4">
        <f t="shared" si="60"/>
        <v>47988.320000011619</v>
      </c>
      <c r="BH46" s="4">
        <f t="shared" si="60"/>
        <v>189604.7500000096</v>
      </c>
      <c r="BI46" s="4">
        <f t="shared" si="60"/>
        <v>25602.079999991867</v>
      </c>
      <c r="BJ46" s="4">
        <f t="shared" si="60"/>
        <v>13046.399999999025</v>
      </c>
      <c r="BK46" s="4">
        <f t="shared" si="60"/>
        <v>32374.440000001163</v>
      </c>
      <c r="BL46" s="197">
        <v>155834.54</v>
      </c>
      <c r="BM46" s="197">
        <v>106245</v>
      </c>
      <c r="BN46" s="113">
        <v>72124.179999999993</v>
      </c>
      <c r="BO46" s="190">
        <v>35717.380000000005</v>
      </c>
      <c r="BP46" s="190">
        <v>406949.42999999993</v>
      </c>
      <c r="BQ46" s="190">
        <v>412047.83999999997</v>
      </c>
      <c r="BR46" s="190">
        <v>2075.92</v>
      </c>
      <c r="BS46" s="190">
        <v>70094.649999999994</v>
      </c>
      <c r="BT46" s="190">
        <v>107148.01000000001</v>
      </c>
      <c r="BU46" s="190">
        <v>56911.499999999993</v>
      </c>
      <c r="BV46" s="190">
        <v>166551.54000000004</v>
      </c>
      <c r="BW46" s="190">
        <v>102548.6</v>
      </c>
      <c r="BX46"/>
    </row>
    <row r="47" spans="1:76" s="60" customFormat="1" ht="15" x14ac:dyDescent="0.25">
      <c r="A47" s="283"/>
      <c r="B47" s="59" t="s">
        <v>178</v>
      </c>
      <c r="C47" s="67">
        <f t="shared" ref="C47:J47" si="61">C45-C46</f>
        <v>-425492.35999999923</v>
      </c>
      <c r="D47" s="67">
        <f t="shared" si="61"/>
        <v>-424126.93999999907</v>
      </c>
      <c r="E47" s="67">
        <f t="shared" si="61"/>
        <v>-474615.87000000157</v>
      </c>
      <c r="F47" s="67">
        <f t="shared" si="61"/>
        <v>-2332769.7400000002</v>
      </c>
      <c r="G47" s="67">
        <f t="shared" si="61"/>
        <v>-1288928.1400000036</v>
      </c>
      <c r="H47" s="67">
        <f t="shared" si="61"/>
        <v>-709688.96999999881</v>
      </c>
      <c r="I47" s="67">
        <f t="shared" si="61"/>
        <v>-699676.49000000593</v>
      </c>
      <c r="J47" s="67">
        <f t="shared" si="61"/>
        <v>-1376777.0700000024</v>
      </c>
      <c r="K47" s="97">
        <f t="shared" si="1"/>
        <v>-903068.5399999948</v>
      </c>
      <c r="L47" s="97">
        <f t="shared" si="2"/>
        <v>-2815968.1700000023</v>
      </c>
      <c r="M47" s="97">
        <f t="shared" si="3"/>
        <v>-2786401.160000002</v>
      </c>
      <c r="N47" s="97">
        <f t="shared" si="0"/>
        <v>-1278246.2700000363</v>
      </c>
      <c r="O47" s="192">
        <f t="shared" si="4"/>
        <v>-1694248.5899999999</v>
      </c>
      <c r="P47" s="67">
        <f>P45-P46</f>
        <v>-102764.97999999969</v>
      </c>
      <c r="Q47" s="67">
        <f t="shared" ref="Q47:BK47" si="62">Q45-Q46</f>
        <v>-54842.169999999489</v>
      </c>
      <c r="R47" s="67">
        <f t="shared" si="62"/>
        <v>-186740.55999999976</v>
      </c>
      <c r="S47" s="67">
        <f t="shared" si="62"/>
        <v>-47397.549999999886</v>
      </c>
      <c r="T47" s="67">
        <f t="shared" si="62"/>
        <v>-22184.529999999279</v>
      </c>
      <c r="U47" s="67">
        <f t="shared" si="62"/>
        <v>-87375.249999999418</v>
      </c>
      <c r="V47" s="67">
        <f t="shared" si="62"/>
        <v>-62576.659999998818</v>
      </c>
      <c r="W47" s="67">
        <f t="shared" si="62"/>
        <v>-37681.269999999495</v>
      </c>
      <c r="X47" s="67">
        <f t="shared" si="62"/>
        <v>-43325.36999999969</v>
      </c>
      <c r="Y47" s="67">
        <f t="shared" si="62"/>
        <v>-147056.09000000008</v>
      </c>
      <c r="Z47" s="67">
        <f t="shared" si="62"/>
        <v>-6641.9999999999782</v>
      </c>
      <c r="AA47" s="67">
        <f t="shared" si="62"/>
        <v>-104482.10999999929</v>
      </c>
      <c r="AB47" s="67">
        <f t="shared" si="62"/>
        <v>-1890038.4099999992</v>
      </c>
      <c r="AC47" s="67">
        <f t="shared" si="62"/>
        <v>-155061.39000000121</v>
      </c>
      <c r="AD47" s="67">
        <f t="shared" si="62"/>
        <v>-157317.71000000057</v>
      </c>
      <c r="AE47" s="67">
        <f t="shared" si="62"/>
        <v>-18115.060000000653</v>
      </c>
      <c r="AF47" s="67">
        <f t="shared" si="62"/>
        <v>-32654.64000000032</v>
      </c>
      <c r="AG47" s="67">
        <f t="shared" si="62"/>
        <v>-3821.0000000006548</v>
      </c>
      <c r="AH47" s="67">
        <f t="shared" si="62"/>
        <v>-166633.17000000036</v>
      </c>
      <c r="AI47" s="67">
        <f t="shared" si="62"/>
        <v>-7417.9499999999825</v>
      </c>
      <c r="AJ47" s="67">
        <f t="shared" si="62"/>
        <v>-127171.1699999993</v>
      </c>
      <c r="AK47" s="67">
        <f t="shared" si="62"/>
        <v>-111464.31999999945</v>
      </c>
      <c r="AL47" s="67">
        <f t="shared" si="62"/>
        <v>-82771.12999999983</v>
      </c>
      <c r="AM47" s="67">
        <f t="shared" si="62"/>
        <v>-63502.220000000845</v>
      </c>
      <c r="AN47" s="67">
        <f t="shared" si="62"/>
        <v>-2201.9999999995161</v>
      </c>
      <c r="AO47" s="67">
        <f t="shared" si="62"/>
        <v>-68226.340000000346</v>
      </c>
      <c r="AP47" s="67">
        <f t="shared" si="62"/>
        <v>-159345.90999999971</v>
      </c>
      <c r="AQ47" s="67">
        <f t="shared" si="62"/>
        <v>-1362214.3700000003</v>
      </c>
      <c r="AR47" s="67">
        <f t="shared" si="62"/>
        <v>-209626.73999999973</v>
      </c>
      <c r="AS47" s="67">
        <f t="shared" si="62"/>
        <v>-30195.079999999565</v>
      </c>
      <c r="AT47" s="67">
        <f t="shared" si="62"/>
        <v>-322395.91999999958</v>
      </c>
      <c r="AU47" s="67">
        <f t="shared" si="62"/>
        <v>-238284.03999999928</v>
      </c>
      <c r="AV47" s="67">
        <f t="shared" si="62"/>
        <v>-223334.59000000163</v>
      </c>
      <c r="AW47" s="67">
        <f t="shared" si="62"/>
        <v>-17538.790000000638</v>
      </c>
      <c r="AX47" s="67">
        <f t="shared" si="62"/>
        <v>-5014.2200000002049</v>
      </c>
      <c r="AY47" s="67">
        <f t="shared" si="62"/>
        <v>-148023.1600000016</v>
      </c>
      <c r="AZ47" s="67">
        <f t="shared" si="62"/>
        <v>-96395.000000001033</v>
      </c>
      <c r="BA47" s="67">
        <f t="shared" si="62"/>
        <v>-55925.350000000188</v>
      </c>
      <c r="BB47" s="67">
        <f t="shared" si="62"/>
        <v>-12998.060000001271</v>
      </c>
      <c r="BC47" s="67">
        <f t="shared" si="62"/>
        <v>-699443.15000001434</v>
      </c>
      <c r="BD47" s="67">
        <f t="shared" si="62"/>
        <v>-65132.949999998062</v>
      </c>
      <c r="BE47" s="67">
        <f t="shared" si="62"/>
        <v>-69502.810000007114</v>
      </c>
      <c r="BF47" s="67">
        <f t="shared" si="62"/>
        <v>-15232.960000001116</v>
      </c>
      <c r="BG47" s="67">
        <f t="shared" si="62"/>
        <v>-2988.3200000116194</v>
      </c>
      <c r="BH47" s="67">
        <f t="shared" si="62"/>
        <v>-189604.7500000096</v>
      </c>
      <c r="BI47" s="67">
        <f t="shared" si="62"/>
        <v>-25602.079999991867</v>
      </c>
      <c r="BJ47" s="67">
        <f t="shared" si="62"/>
        <v>-13046.399999999025</v>
      </c>
      <c r="BK47" s="67">
        <f t="shared" si="62"/>
        <v>-32374.440000001163</v>
      </c>
      <c r="BL47" s="202">
        <f>BL45-BL46</f>
        <v>-155834.54</v>
      </c>
      <c r="BM47" s="202">
        <f t="shared" ref="BM47:BW47" si="63">BM45-BM46</f>
        <v>-106245</v>
      </c>
      <c r="BN47" s="202">
        <f t="shared" si="63"/>
        <v>-72124.179999999993</v>
      </c>
      <c r="BO47" s="202">
        <f t="shared" si="63"/>
        <v>-35717.380000000005</v>
      </c>
      <c r="BP47" s="202">
        <f t="shared" si="63"/>
        <v>-406949.42999999993</v>
      </c>
      <c r="BQ47" s="202">
        <f t="shared" si="63"/>
        <v>-412047.83999999997</v>
      </c>
      <c r="BR47" s="202">
        <f t="shared" si="63"/>
        <v>-2075.92</v>
      </c>
      <c r="BS47" s="202">
        <f t="shared" si="63"/>
        <v>-70094.649999999994</v>
      </c>
      <c r="BT47" s="202">
        <f t="shared" si="63"/>
        <v>-107148.01000000001</v>
      </c>
      <c r="BU47" s="202">
        <f t="shared" si="63"/>
        <v>-56911.499999999993</v>
      </c>
      <c r="BV47" s="202">
        <f t="shared" si="63"/>
        <v>-166551.54000000004</v>
      </c>
      <c r="BW47" s="202">
        <f t="shared" si="63"/>
        <v>-102548.6</v>
      </c>
      <c r="BX47"/>
    </row>
    <row r="48" spans="1:76" s="60" customFormat="1" ht="15" x14ac:dyDescent="0.25">
      <c r="A48" s="291" t="s">
        <v>192</v>
      </c>
      <c r="B48" s="59" t="s">
        <v>120</v>
      </c>
      <c r="C48" s="67">
        <v>577141.17000000004</v>
      </c>
      <c r="D48" s="67">
        <v>243216.22</v>
      </c>
      <c r="E48" s="67">
        <v>39539</v>
      </c>
      <c r="F48" s="67">
        <v>44256</v>
      </c>
      <c r="G48" s="98">
        <v>267711</v>
      </c>
      <c r="H48" s="67">
        <v>282675.45000000007</v>
      </c>
      <c r="I48" s="67">
        <v>306326.36054000002</v>
      </c>
      <c r="J48" s="67">
        <v>273105.36124653748</v>
      </c>
      <c r="K48" s="97">
        <f t="shared" si="1"/>
        <v>248364.56</v>
      </c>
      <c r="L48" s="97">
        <f t="shared" si="2"/>
        <v>404589.12</v>
      </c>
      <c r="M48" s="97">
        <f t="shared" si="3"/>
        <v>69481.16</v>
      </c>
      <c r="N48" s="97">
        <f t="shared" si="0"/>
        <v>439871.60000000003</v>
      </c>
      <c r="O48" s="192">
        <f t="shared" si="4"/>
        <v>48676.160000000003</v>
      </c>
      <c r="P48" s="3">
        <v>18436.440000000002</v>
      </c>
      <c r="Q48" s="3">
        <v>200</v>
      </c>
      <c r="R48" s="3">
        <v>10506.68</v>
      </c>
      <c r="S48" s="3">
        <v>27277.239999999998</v>
      </c>
      <c r="T48" s="3">
        <v>1982.64</v>
      </c>
      <c r="U48" s="3">
        <v>20044.2</v>
      </c>
      <c r="V48" s="3">
        <v>17201.560000000001</v>
      </c>
      <c r="W48" s="3">
        <v>14217.92</v>
      </c>
      <c r="X48" s="3">
        <v>10502.44</v>
      </c>
      <c r="Y48" s="3">
        <v>30925.120000000003</v>
      </c>
      <c r="Z48" s="3">
        <v>47775.840000000011</v>
      </c>
      <c r="AA48" s="3">
        <v>49294.479999999996</v>
      </c>
      <c r="AB48" s="3">
        <v>20827.160000000003</v>
      </c>
      <c r="AC48" s="3">
        <v>13087.8</v>
      </c>
      <c r="AD48" s="3">
        <v>38528.199999999997</v>
      </c>
      <c r="AE48" s="3">
        <v>29097.720000000005</v>
      </c>
      <c r="AF48" s="3">
        <v>61593.2</v>
      </c>
      <c r="AG48" s="3">
        <v>25975.24</v>
      </c>
      <c r="AH48" s="3">
        <v>37148.080000000002</v>
      </c>
      <c r="AI48" s="3">
        <v>52314.080000000002</v>
      </c>
      <c r="AJ48" s="3">
        <v>29971.200000000004</v>
      </c>
      <c r="AK48" s="3">
        <v>42343.92</v>
      </c>
      <c r="AL48" s="3">
        <v>30968.920000000002</v>
      </c>
      <c r="AM48" s="3">
        <v>22733.600000000002</v>
      </c>
      <c r="AN48" s="3">
        <v>19532.04</v>
      </c>
      <c r="AO48" s="3">
        <v>17295.400000000001</v>
      </c>
      <c r="AP48" s="3">
        <v>6922.4800000000005</v>
      </c>
      <c r="AQ48" s="3">
        <v>0</v>
      </c>
      <c r="AR48" s="3">
        <v>0</v>
      </c>
      <c r="AS48" s="3">
        <v>11057</v>
      </c>
      <c r="AT48" s="5">
        <v>150</v>
      </c>
      <c r="AU48" s="5">
        <v>270.60000000000002</v>
      </c>
      <c r="AV48" s="5">
        <v>4094.6400000000003</v>
      </c>
      <c r="AW48" s="5">
        <v>6586</v>
      </c>
      <c r="AX48" s="5">
        <v>0</v>
      </c>
      <c r="AY48" s="5">
        <v>3573</v>
      </c>
      <c r="AZ48" s="98">
        <v>5184.5200000000004</v>
      </c>
      <c r="BA48" s="98">
        <v>1870</v>
      </c>
      <c r="BB48" s="98">
        <v>2308.6800000000003</v>
      </c>
      <c r="BC48" s="98">
        <v>1094.28</v>
      </c>
      <c r="BD48" s="98">
        <v>0</v>
      </c>
      <c r="BE48" s="98">
        <v>1940.4</v>
      </c>
      <c r="BF48" s="98">
        <v>1584</v>
      </c>
      <c r="BG48" s="98">
        <v>45431</v>
      </c>
      <c r="BH48" s="98">
        <v>350050</v>
      </c>
      <c r="BI48" s="98">
        <v>400</v>
      </c>
      <c r="BJ48" s="98">
        <v>11029.28</v>
      </c>
      <c r="BK48" s="98">
        <v>18979.439999999999</v>
      </c>
      <c r="BL48" s="203">
        <f>SUM(BL45,BL42,BL39,BL36,BL33,BL30,BL27,BL24,BL21,BL18,BL15,BL12,BL9,BL6)</f>
        <v>0</v>
      </c>
      <c r="BM48" s="203">
        <f t="shared" ref="BM48:BW48" si="64">SUM(BM45,BM42,BM39,BM36,BM33,BM30,BM27,BM24,BM21,BM18,BM15,BM12,BM9,BM6)</f>
        <v>4088.0400000000004</v>
      </c>
      <c r="BN48" s="203">
        <f t="shared" si="64"/>
        <v>14282.400000000001</v>
      </c>
      <c r="BO48" s="203">
        <f t="shared" si="64"/>
        <v>2708.6400000000003</v>
      </c>
      <c r="BP48" s="203">
        <f t="shared" si="64"/>
        <v>7108.2000000000007</v>
      </c>
      <c r="BQ48" s="203">
        <f t="shared" si="64"/>
        <v>3921.7200000000003</v>
      </c>
      <c r="BR48" s="203">
        <f t="shared" si="64"/>
        <v>4406.16</v>
      </c>
      <c r="BS48" s="203">
        <f t="shared" si="64"/>
        <v>9081.4399999999987</v>
      </c>
      <c r="BT48" s="203">
        <f t="shared" si="64"/>
        <v>3079.5600000000004</v>
      </c>
      <c r="BU48" s="203">
        <f t="shared" si="64"/>
        <v>0</v>
      </c>
      <c r="BV48" s="203">
        <f t="shared" si="64"/>
        <v>0</v>
      </c>
      <c r="BW48" s="203">
        <f t="shared" si="64"/>
        <v>0</v>
      </c>
      <c r="BX48"/>
    </row>
    <row r="49" spans="1:76" s="60" customFormat="1" ht="15" x14ac:dyDescent="0.25">
      <c r="A49" s="292"/>
      <c r="B49" s="59" t="s">
        <v>177</v>
      </c>
      <c r="C49" s="67">
        <v>24304913.533</v>
      </c>
      <c r="D49" s="67">
        <v>26350476.509999998</v>
      </c>
      <c r="E49" s="67">
        <v>20228576.150000013</v>
      </c>
      <c r="F49" s="67">
        <v>21430479.559999965</v>
      </c>
      <c r="G49" s="67">
        <v>24560503.78999998</v>
      </c>
      <c r="H49" s="67">
        <v>49036640.473000072</v>
      </c>
      <c r="I49" s="67">
        <v>31595530.059999954</v>
      </c>
      <c r="J49" s="67">
        <v>34655719.96000006</v>
      </c>
      <c r="K49" s="97">
        <f t="shared" si="1"/>
        <v>34017895.202</v>
      </c>
      <c r="L49" s="97">
        <f t="shared" si="2"/>
        <v>46851620.900000006</v>
      </c>
      <c r="M49" s="97">
        <f t="shared" si="3"/>
        <v>49162815.099999994</v>
      </c>
      <c r="N49" s="97">
        <f t="shared" si="0"/>
        <v>45478827.420000039</v>
      </c>
      <c r="O49" s="192">
        <f t="shared" si="4"/>
        <v>48599426.717</v>
      </c>
      <c r="P49" s="3">
        <v>4594545.5000000056</v>
      </c>
      <c r="Q49" s="3">
        <v>2011767.4799999997</v>
      </c>
      <c r="R49" s="3">
        <v>3761536.7129999991</v>
      </c>
      <c r="S49" s="3">
        <v>2219199.2529999996</v>
      </c>
      <c r="T49" s="3">
        <v>2945301.1099999989</v>
      </c>
      <c r="U49" s="3">
        <v>2379354.0699999994</v>
      </c>
      <c r="V49" s="3">
        <v>3171723.3899999987</v>
      </c>
      <c r="W49" s="3">
        <v>2290965.9799999991</v>
      </c>
      <c r="X49" s="3">
        <v>2614594.89</v>
      </c>
      <c r="Y49" s="3">
        <v>1837367.5059999998</v>
      </c>
      <c r="Z49" s="3">
        <v>2703544.3299999991</v>
      </c>
      <c r="AA49" s="3">
        <v>3487994.9799999995</v>
      </c>
      <c r="AB49" s="3">
        <v>6738464.580000001</v>
      </c>
      <c r="AC49" s="3">
        <v>3490442.9000000022</v>
      </c>
      <c r="AD49" s="3">
        <v>3625485.0500000003</v>
      </c>
      <c r="AE49" s="3">
        <v>4067403.5799999996</v>
      </c>
      <c r="AF49" s="3">
        <v>3489527.8799999994</v>
      </c>
      <c r="AG49" s="3">
        <v>1822362.5000000005</v>
      </c>
      <c r="AH49" s="3">
        <v>4898077.09</v>
      </c>
      <c r="AI49" s="3">
        <v>4484034.2700000014</v>
      </c>
      <c r="AJ49" s="3">
        <v>4381110.4599999981</v>
      </c>
      <c r="AK49" s="3">
        <v>3308488.830000001</v>
      </c>
      <c r="AL49" s="3">
        <v>3522248.6400000006</v>
      </c>
      <c r="AM49" s="3">
        <v>3023975.120000001</v>
      </c>
      <c r="AN49" s="3">
        <v>4737166.1699999981</v>
      </c>
      <c r="AO49" s="3">
        <v>3499774.2399999998</v>
      </c>
      <c r="AP49" s="3">
        <v>1308656.26</v>
      </c>
      <c r="AQ49" s="3">
        <v>5666544.8800000027</v>
      </c>
      <c r="AR49" s="3">
        <v>3927045.6699999971</v>
      </c>
      <c r="AS49" s="3">
        <v>4044685.2200000007</v>
      </c>
      <c r="AT49" s="5">
        <v>3014909</v>
      </c>
      <c r="AU49" s="5">
        <v>5057064.66</v>
      </c>
      <c r="AV49" s="5">
        <v>3951221</v>
      </c>
      <c r="AW49" s="5">
        <v>3630765</v>
      </c>
      <c r="AX49" s="5">
        <v>1445118</v>
      </c>
      <c r="AY49" s="5">
        <v>8879865</v>
      </c>
      <c r="AZ49" s="98">
        <v>2971343.64</v>
      </c>
      <c r="BA49" s="98">
        <v>3304995.59</v>
      </c>
      <c r="BB49" s="98">
        <v>2032157.6700000023</v>
      </c>
      <c r="BC49" s="98">
        <v>5037096.2600000156</v>
      </c>
      <c r="BD49" s="98">
        <v>4961038.3499999978</v>
      </c>
      <c r="BE49" s="98">
        <v>4023664.6900000102</v>
      </c>
      <c r="BF49" s="98">
        <v>3144106.8600000008</v>
      </c>
      <c r="BG49" s="98">
        <v>3078012.2600000082</v>
      </c>
      <c r="BH49" s="98">
        <v>6830926.8600000124</v>
      </c>
      <c r="BI49" s="98">
        <v>5089550.4399999958</v>
      </c>
      <c r="BJ49" s="98">
        <v>3514200.3099999982</v>
      </c>
      <c r="BK49" s="98">
        <v>1491734.4900000014</v>
      </c>
      <c r="BL49" s="203">
        <f>SUM(BL46,BL43,BL40,BL37,BL34,BL31,BL28,BL25,BL22,BL19,BL16,BL13,BL10,BL7)</f>
        <v>1663613.0099999998</v>
      </c>
      <c r="BM49" s="203">
        <f t="shared" ref="BM49:BW49" si="65">SUM(BM46,BM43,BM40,BM37,BM34,BM31,BM28,BM25,BM22,BM19,BM16,BM13,BM10,BM7)</f>
        <v>3394430.1070000008</v>
      </c>
      <c r="BN49" s="203">
        <f t="shared" si="65"/>
        <v>3317109.120000001</v>
      </c>
      <c r="BO49" s="203">
        <f t="shared" si="65"/>
        <v>2999923.5200000005</v>
      </c>
      <c r="BP49" s="203">
        <f t="shared" si="65"/>
        <v>2907347.4600000009</v>
      </c>
      <c r="BQ49" s="203">
        <f t="shared" si="65"/>
        <v>2293906.6500000004</v>
      </c>
      <c r="BR49" s="203">
        <f>SUM(BR46,BR43,BR40,BR37,BR34,BR31,BR28,BR25,BR22,BR19,BR16,BR13,BR10,BR7)</f>
        <v>7649799.5800000019</v>
      </c>
      <c r="BS49" s="203">
        <f t="shared" si="65"/>
        <v>7877024.5899999999</v>
      </c>
      <c r="BT49" s="203">
        <f t="shared" si="65"/>
        <v>2938315.32</v>
      </c>
      <c r="BU49" s="203">
        <f t="shared" si="65"/>
        <v>3401472.4099999992</v>
      </c>
      <c r="BV49" s="203">
        <f t="shared" si="65"/>
        <v>6399006.7000000011</v>
      </c>
      <c r="BW49" s="203">
        <f t="shared" si="65"/>
        <v>3757478.2499999995</v>
      </c>
      <c r="BX49"/>
    </row>
    <row r="50" spans="1:76" s="60" customFormat="1" ht="15" x14ac:dyDescent="0.25">
      <c r="A50" s="293"/>
      <c r="B50" s="59" t="s">
        <v>178</v>
      </c>
      <c r="C50" s="67">
        <v>-23727772.362999998</v>
      </c>
      <c r="D50" s="67">
        <v>-26107260.289999999</v>
      </c>
      <c r="E50" s="67">
        <v>-20189037.150000013</v>
      </c>
      <c r="F50" s="67">
        <v>-21386223.559999965</v>
      </c>
      <c r="G50" s="67">
        <v>-24292792.78999998</v>
      </c>
      <c r="H50" s="67">
        <v>-48753965.023000069</v>
      </c>
      <c r="I50" s="67">
        <v>-31289203.699459955</v>
      </c>
      <c r="J50" s="67">
        <v>-34382614.598753519</v>
      </c>
      <c r="K50" s="97">
        <f t="shared" si="1"/>
        <v>-33769530.64199999</v>
      </c>
      <c r="L50" s="97">
        <f t="shared" si="2"/>
        <v>-46447031.780000016</v>
      </c>
      <c r="M50" s="97">
        <f t="shared" si="3"/>
        <v>-49093333.939999998</v>
      </c>
      <c r="N50" s="97">
        <f t="shared" si="0"/>
        <v>-45038955.820000052</v>
      </c>
      <c r="O50" s="192">
        <f t="shared" si="4"/>
        <v>-48550750.557000004</v>
      </c>
      <c r="P50" s="67">
        <f>P48-P49</f>
        <v>-4576109.0600000052</v>
      </c>
      <c r="Q50" s="67">
        <f t="shared" ref="Q50:AA50" si="66">Q48-Q49</f>
        <v>-2011567.4799999997</v>
      </c>
      <c r="R50" s="67">
        <f t="shared" si="66"/>
        <v>-3751030.0329999989</v>
      </c>
      <c r="S50" s="67">
        <f t="shared" si="66"/>
        <v>-2191922.0129999993</v>
      </c>
      <c r="T50" s="67">
        <f t="shared" si="66"/>
        <v>-2943318.4699999988</v>
      </c>
      <c r="U50" s="67">
        <f t="shared" si="66"/>
        <v>-2359309.8699999992</v>
      </c>
      <c r="V50" s="67">
        <f t="shared" si="66"/>
        <v>-3154521.8299999987</v>
      </c>
      <c r="W50" s="67">
        <f t="shared" si="66"/>
        <v>-2276748.0599999991</v>
      </c>
      <c r="X50" s="67">
        <f t="shared" si="66"/>
        <v>-2604092.4500000002</v>
      </c>
      <c r="Y50" s="67">
        <f t="shared" si="66"/>
        <v>-1806442.3859999997</v>
      </c>
      <c r="Z50" s="67">
        <f t="shared" si="66"/>
        <v>-2655768.4899999993</v>
      </c>
      <c r="AA50" s="67">
        <f t="shared" si="66"/>
        <v>-3438700.4999999995</v>
      </c>
      <c r="AB50" s="97">
        <v>-6717637.4200000009</v>
      </c>
      <c r="AC50" s="97">
        <v>-3477355.1000000024</v>
      </c>
      <c r="AD50" s="97">
        <v>-3586956.85</v>
      </c>
      <c r="AE50" s="97">
        <v>-4038305.8599999994</v>
      </c>
      <c r="AF50" s="97">
        <v>-3427934.6799999992</v>
      </c>
      <c r="AG50" s="97">
        <v>-1796387.2600000005</v>
      </c>
      <c r="AH50" s="97">
        <v>-4860929.01</v>
      </c>
      <c r="AI50" s="97">
        <v>-4431720.1900000013</v>
      </c>
      <c r="AJ50" s="97">
        <v>-4351139.2599999979</v>
      </c>
      <c r="AK50" s="97">
        <v>-3266144.9100000011</v>
      </c>
      <c r="AL50" s="97">
        <v>-3491279.7200000007</v>
      </c>
      <c r="AM50" s="97">
        <v>-3001241.5200000009</v>
      </c>
      <c r="AN50" s="97">
        <v>-4717634.129999998</v>
      </c>
      <c r="AO50" s="97">
        <v>-3482478.84</v>
      </c>
      <c r="AP50" s="97">
        <v>-1301733.78</v>
      </c>
      <c r="AQ50" s="97">
        <v>-5666544.8800000027</v>
      </c>
      <c r="AR50" s="97">
        <v>-3927045.6699999971</v>
      </c>
      <c r="AS50" s="97">
        <v>-4033628.2200000007</v>
      </c>
      <c r="AT50" s="98">
        <f>AT48-AT49</f>
        <v>-3014759</v>
      </c>
      <c r="AU50" s="98">
        <f>AU48-AU49</f>
        <v>-5056794.0600000005</v>
      </c>
      <c r="AV50" s="98">
        <f t="shared" ref="AV50:BH50" si="67">AV48-AV49</f>
        <v>-3947126.36</v>
      </c>
      <c r="AW50" s="98">
        <f t="shared" si="67"/>
        <v>-3624179</v>
      </c>
      <c r="AX50" s="98">
        <f t="shared" si="67"/>
        <v>-1445118</v>
      </c>
      <c r="AY50" s="98">
        <f t="shared" si="67"/>
        <v>-8876292</v>
      </c>
      <c r="AZ50" s="158">
        <f t="shared" si="67"/>
        <v>-2966159.12</v>
      </c>
      <c r="BA50" s="158">
        <f t="shared" si="67"/>
        <v>-3303125.59</v>
      </c>
      <c r="BB50" s="158">
        <f t="shared" si="67"/>
        <v>-2029848.9900000023</v>
      </c>
      <c r="BC50" s="158">
        <f t="shared" si="67"/>
        <v>-5036001.9800000153</v>
      </c>
      <c r="BD50" s="158">
        <f t="shared" si="67"/>
        <v>-4961038.3499999978</v>
      </c>
      <c r="BE50" s="158">
        <f t="shared" si="67"/>
        <v>-4021724.2900000103</v>
      </c>
      <c r="BF50" s="158">
        <f t="shared" si="67"/>
        <v>-3142522.8600000008</v>
      </c>
      <c r="BG50" s="158">
        <f t="shared" si="67"/>
        <v>-3032581.2600000082</v>
      </c>
      <c r="BH50" s="158">
        <f t="shared" si="67"/>
        <v>-6480876.8600000124</v>
      </c>
      <c r="BI50" s="159">
        <v>-5089150.4400000032</v>
      </c>
      <c r="BJ50" s="159">
        <v>-3503171.0299999993</v>
      </c>
      <c r="BK50" s="159">
        <v>-1472755.0500000003</v>
      </c>
      <c r="BL50" s="202">
        <v>-1663613.0099999998</v>
      </c>
      <c r="BM50" s="202">
        <v>-3390342.0670000007</v>
      </c>
      <c r="BN50" s="202">
        <v>-3302826.7200000011</v>
      </c>
      <c r="BO50" s="202">
        <v>-2997214.88</v>
      </c>
      <c r="BP50" s="202">
        <v>-2900239.2600000007</v>
      </c>
      <c r="BQ50" s="202">
        <v>-2289984.9300000006</v>
      </c>
      <c r="BR50" s="210">
        <v>-7645393.4200000018</v>
      </c>
      <c r="BS50" s="202">
        <v>-7867943.1500000004</v>
      </c>
      <c r="BT50" s="202">
        <v>-2935235.76</v>
      </c>
      <c r="BU50" s="202">
        <v>-3401472.4099999992</v>
      </c>
      <c r="BV50" s="202">
        <v>-6399006.7000000011</v>
      </c>
      <c r="BW50" s="202">
        <v>-3757478.2499999995</v>
      </c>
      <c r="BX50"/>
    </row>
    <row r="51" spans="1:76" s="60" customFormat="1" ht="15" x14ac:dyDescent="0.25">
      <c r="A51" s="99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O51" s="60" t="b">
        <f>BO50='1_BOT'!F77</f>
        <v>1</v>
      </c>
      <c r="BP51" s="60" t="b">
        <f>BP50='1_BOT'!F78</f>
        <v>1</v>
      </c>
      <c r="BQ51" s="60" t="b">
        <f>BQ50='1_BOT'!F79</f>
        <v>1</v>
      </c>
      <c r="BR51" s="209" t="b">
        <f>BR50='1_BOT'!F80</f>
        <v>0</v>
      </c>
      <c r="BS51" s="60" t="b">
        <f>BS50='1_BOT'!F81</f>
        <v>1</v>
      </c>
      <c r="BT51" s="60" t="b">
        <f>BT50='1_BOT'!F82</f>
        <v>1</v>
      </c>
      <c r="BU51" s="60" t="b">
        <f>BU50='1_BOT'!F83</f>
        <v>1</v>
      </c>
      <c r="BV51" s="60" t="b">
        <f>BV50='1_BOT'!F84</f>
        <v>1</v>
      </c>
      <c r="BW51" s="60" t="b">
        <f>BW50='1_BOT'!F85</f>
        <v>1</v>
      </c>
      <c r="BX51"/>
    </row>
    <row r="52" spans="1:76" ht="15" x14ac:dyDescent="0.25">
      <c r="A52" s="101" t="s">
        <v>26</v>
      </c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3"/>
      <c r="AO52" s="3"/>
      <c r="AP52" s="3"/>
      <c r="AQ52" s="3"/>
      <c r="AR52" s="3"/>
      <c r="AS52" s="3"/>
      <c r="AX52" s="5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5"/>
    </row>
    <row r="53" spans="1:76" ht="15" x14ac:dyDescent="0.25">
      <c r="A53" s="294" t="s">
        <v>27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AX53" s="5"/>
      <c r="BE53" s="98"/>
      <c r="BF53" s="60"/>
      <c r="BG53" s="60"/>
      <c r="BH53" s="60"/>
      <c r="BL53" s="5"/>
    </row>
    <row r="54" spans="1:76" ht="15" x14ac:dyDescent="0.25">
      <c r="A54" s="287" t="s">
        <v>28</v>
      </c>
      <c r="B54" s="288"/>
      <c r="C54" s="288"/>
      <c r="D54" s="288"/>
      <c r="E54" s="288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Q54" s="15"/>
      <c r="R54" s="104"/>
      <c r="S54" s="15"/>
      <c r="T54" s="105"/>
      <c r="U54" s="104"/>
      <c r="V54" s="104"/>
      <c r="W54" s="104"/>
      <c r="X54" s="104"/>
      <c r="Y54" s="104"/>
      <c r="AX54" s="5"/>
      <c r="BE54" s="60"/>
      <c r="BF54" s="60"/>
      <c r="BG54" s="60"/>
      <c r="BH54" s="60"/>
      <c r="BL54" s="5"/>
      <c r="BR54" s="6">
        <v>-7645393.4200000018</v>
      </c>
    </row>
    <row r="55" spans="1:76" ht="15" x14ac:dyDescent="0.25">
      <c r="A55" s="289" t="s">
        <v>193</v>
      </c>
      <c r="B55" s="290"/>
      <c r="C55" s="290"/>
      <c r="D55" s="290"/>
      <c r="E55" s="290"/>
      <c r="F55" s="290"/>
      <c r="H55" s="121"/>
      <c r="I55" s="121"/>
      <c r="J55" s="121"/>
      <c r="K55" s="121"/>
      <c r="L55" s="121"/>
      <c r="M55" s="4"/>
      <c r="N55" s="4"/>
      <c r="O55" s="4"/>
      <c r="Q55" s="15"/>
      <c r="S55" s="15"/>
      <c r="T55" s="106"/>
      <c r="AX55" s="5"/>
      <c r="BF55" s="60"/>
      <c r="BG55" s="60"/>
      <c r="BH55" s="60"/>
      <c r="BL55" s="5"/>
    </row>
    <row r="56" spans="1:76" x14ac:dyDescent="0.2">
      <c r="AX56" s="5"/>
      <c r="BF56" s="98"/>
      <c r="BG56" s="60"/>
      <c r="BH56" s="60"/>
      <c r="BL56" s="5"/>
    </row>
    <row r="57" spans="1:76" x14ac:dyDescent="0.2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AX57" s="5"/>
      <c r="BF57" s="60"/>
      <c r="BG57" s="60"/>
      <c r="BH57" s="60"/>
    </row>
    <row r="58" spans="1:76" hidden="1" x14ac:dyDescent="0.2"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AN58" s="6" t="b">
        <f>AN48='[1]1_BOT'!D47</f>
        <v>1</v>
      </c>
      <c r="AO58" s="6" t="b">
        <f>AO48='[1]1_BOT'!D48</f>
        <v>1</v>
      </c>
      <c r="AP58" s="6" t="b">
        <f>AP48='[1]1_BOT'!D49</f>
        <v>1</v>
      </c>
      <c r="AQ58" s="6" t="b">
        <f>AQ48='[1]1_BOT'!D50</f>
        <v>1</v>
      </c>
      <c r="AR58" s="6" t="b">
        <f>AR48='[1]1_BOT'!D51</f>
        <v>1</v>
      </c>
      <c r="AS58" s="6" t="b">
        <f>AS48='[1]1_BOT'!D52</f>
        <v>1</v>
      </c>
      <c r="AT58" s="6" t="b">
        <f>AT48='[1]1_BOT'!D53</f>
        <v>1</v>
      </c>
      <c r="AU58" s="6" t="b">
        <f>AU48='[1]1_BOT'!D54</f>
        <v>1</v>
      </c>
      <c r="AV58" s="6" t="b">
        <f>AV48='[1]1_BOT'!D55</f>
        <v>1</v>
      </c>
      <c r="AW58" s="6" t="b">
        <f>AW48='[1]1_BOT'!D56</f>
        <v>0</v>
      </c>
      <c r="AX58" s="5"/>
      <c r="AY58" s="6" t="b">
        <f>AY48='[1]1_BOT'!D58</f>
        <v>0</v>
      </c>
    </row>
    <row r="59" spans="1:76" hidden="1" x14ac:dyDescent="0.2">
      <c r="AN59" s="6" t="b">
        <f>AN49='[1]1_BOT'!E47</f>
        <v>1</v>
      </c>
      <c r="AO59" s="6" t="b">
        <f>AO49='[1]1_BOT'!E48</f>
        <v>1</v>
      </c>
      <c r="AP59" s="6" t="b">
        <f>AP49='[1]1_BOT'!E49</f>
        <v>1</v>
      </c>
      <c r="AQ59" s="6" t="b">
        <f>AQ49='[1]1_BOT'!E50</f>
        <v>1</v>
      </c>
      <c r="AR59" s="6" t="b">
        <f>AR49='[1]1_BOT'!E51</f>
        <v>1</v>
      </c>
      <c r="AS59" s="6" t="b">
        <f>AS49='[1]1_BOT'!E52</f>
        <v>1</v>
      </c>
      <c r="AT59" s="6" t="b">
        <f>AT49='[1]1_BOT'!E53</f>
        <v>0</v>
      </c>
      <c r="AU59" s="6" t="b">
        <f>AU49='[1]1_BOT'!E54</f>
        <v>1</v>
      </c>
      <c r="AV59" s="6" t="b">
        <f>AV49='[1]1_BOT'!E55</f>
        <v>0</v>
      </c>
      <c r="AW59" s="6" t="b">
        <f>AW49='[1]1_BOT'!E56</f>
        <v>0</v>
      </c>
      <c r="AX59" s="5"/>
      <c r="AY59" s="6" t="b">
        <f>AY49='[1]1_BOT'!E58</f>
        <v>0</v>
      </c>
    </row>
    <row r="60" spans="1:76" x14ac:dyDescent="0.2">
      <c r="AX60" s="5"/>
    </row>
    <row r="61" spans="1:76" x14ac:dyDescent="0.2">
      <c r="AT61" s="5"/>
      <c r="AU61" s="5"/>
      <c r="AV61" s="5"/>
      <c r="AX61" s="5"/>
    </row>
    <row r="62" spans="1:76" x14ac:dyDescent="0.2">
      <c r="AT62" s="5"/>
      <c r="AX62" s="5"/>
    </row>
    <row r="63" spans="1:76" x14ac:dyDescent="0.2">
      <c r="AX63" s="5"/>
    </row>
  </sheetData>
  <mergeCells count="30">
    <mergeCell ref="A53:Y53"/>
    <mergeCell ref="A54:E54"/>
    <mergeCell ref="A55:F55"/>
    <mergeCell ref="A1:A2"/>
    <mergeCell ref="A3:A4"/>
    <mergeCell ref="B3:B5"/>
    <mergeCell ref="C3:O4"/>
    <mergeCell ref="P4:AA4"/>
    <mergeCell ref="P3:BW3"/>
    <mergeCell ref="B2:BW2"/>
    <mergeCell ref="B1:BW1"/>
    <mergeCell ref="BL4:BW4"/>
    <mergeCell ref="A6:A8"/>
    <mergeCell ref="A9:A11"/>
    <mergeCell ref="A12:A14"/>
    <mergeCell ref="A15:A17"/>
    <mergeCell ref="AZ4:BK4"/>
    <mergeCell ref="AB4:AM4"/>
    <mergeCell ref="AN4:AY4"/>
    <mergeCell ref="A18:A20"/>
    <mergeCell ref="A21:A23"/>
    <mergeCell ref="A24:A26"/>
    <mergeCell ref="A27:A29"/>
    <mergeCell ref="A30:A32"/>
    <mergeCell ref="A48:A50"/>
    <mergeCell ref="A33:A35"/>
    <mergeCell ref="A36:A38"/>
    <mergeCell ref="A39:A41"/>
    <mergeCell ref="A42:A44"/>
    <mergeCell ref="A45:A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X45"/>
  <sheetViews>
    <sheetView zoomScaleNormal="100" workbookViewId="0">
      <pane xSplit="2" ySplit="5" topLeftCell="BL6" activePane="bottomRight" state="frozen"/>
      <selection activeCell="D75" sqref="D75:D82"/>
      <selection pane="topRight" activeCell="D75" sqref="D75:D82"/>
      <selection pane="bottomLeft" activeCell="D75" sqref="D75:D82"/>
      <selection pane="bottomRight" activeCell="D75" sqref="D75:D82"/>
    </sheetView>
  </sheetViews>
  <sheetFormatPr defaultRowHeight="12.75" x14ac:dyDescent="0.2"/>
  <cols>
    <col min="1" max="1" width="13.28515625" style="72" customWidth="1"/>
    <col min="2" max="2" width="10" style="72" customWidth="1"/>
    <col min="3" max="9" width="9.7109375" style="72" bestFit="1" customWidth="1"/>
    <col min="10" max="10" width="10.28515625" style="72" bestFit="1" customWidth="1"/>
    <col min="11" max="11" width="9.7109375" style="72" bestFit="1" customWidth="1"/>
    <col min="12" max="13" width="10.28515625" style="72" bestFit="1" customWidth="1"/>
    <col min="14" max="14" width="10.28515625" style="72" customWidth="1"/>
    <col min="15" max="15" width="10.28515625" style="72" bestFit="1" customWidth="1"/>
    <col min="16" max="16" width="9.28515625" style="72" bestFit="1" customWidth="1"/>
    <col min="17" max="18" width="8.7109375" style="72" bestFit="1" customWidth="1"/>
    <col min="19" max="27" width="8.7109375" style="7" bestFit="1" customWidth="1"/>
    <col min="28" max="28" width="9.28515625" style="7" bestFit="1" customWidth="1"/>
    <col min="29" max="33" width="8.7109375" style="7" bestFit="1" customWidth="1"/>
    <col min="34" max="35" width="9.28515625" style="7" bestFit="1" customWidth="1"/>
    <col min="36" max="40" width="8.7109375" style="7" bestFit="1" customWidth="1"/>
    <col min="41" max="41" width="9.28515625" style="7" bestFit="1" customWidth="1"/>
    <col min="42" max="42" width="8.7109375" style="7" bestFit="1" customWidth="1"/>
    <col min="43" max="49" width="9.28515625" style="7" bestFit="1" customWidth="1"/>
    <col min="50" max="50" width="8.7109375" style="7" bestFit="1" customWidth="1"/>
    <col min="51" max="51" width="9.28515625" style="7" bestFit="1" customWidth="1"/>
    <col min="52" max="55" width="10" style="11" bestFit="1" customWidth="1"/>
    <col min="56" max="56" width="9.28515625" style="11" bestFit="1" customWidth="1"/>
    <col min="57" max="57" width="10" style="11" bestFit="1" customWidth="1"/>
    <col min="58" max="63" width="9.28515625" style="11" bestFit="1" customWidth="1"/>
    <col min="64" max="69" width="12.42578125" style="7" bestFit="1" customWidth="1"/>
    <col min="70" max="72" width="12.5703125" style="7" bestFit="1" customWidth="1"/>
    <col min="73" max="211" width="9.28515625" style="7"/>
    <col min="212" max="212" width="16.7109375" style="7" customWidth="1"/>
    <col min="213" max="236" width="9.28515625" style="7" customWidth="1"/>
    <col min="237" max="237" width="9.7109375" style="7" customWidth="1"/>
    <col min="238" max="238" width="10.28515625" style="7" customWidth="1"/>
    <col min="239" max="239" width="10.7109375" style="7" customWidth="1"/>
    <col min="240" max="240" width="10" style="7" customWidth="1"/>
    <col min="241" max="241" width="10.28515625" style="7" customWidth="1"/>
    <col min="242" max="242" width="12" style="7" customWidth="1"/>
    <col min="243" max="244" width="9.28515625" style="7" customWidth="1"/>
    <col min="245" max="246" width="9.28515625" style="7"/>
    <col min="247" max="247" width="10.42578125" style="7" customWidth="1"/>
    <col min="248" max="467" width="9.28515625" style="7"/>
    <col min="468" max="468" width="16.7109375" style="7" customWidth="1"/>
    <col min="469" max="492" width="9.28515625" style="7" customWidth="1"/>
    <col min="493" max="493" width="9.7109375" style="7" customWidth="1"/>
    <col min="494" max="494" width="10.28515625" style="7" customWidth="1"/>
    <col min="495" max="495" width="10.7109375" style="7" customWidth="1"/>
    <col min="496" max="496" width="10" style="7" customWidth="1"/>
    <col min="497" max="497" width="10.28515625" style="7" customWidth="1"/>
    <col min="498" max="498" width="12" style="7" customWidth="1"/>
    <col min="499" max="500" width="9.28515625" style="7" customWidth="1"/>
    <col min="501" max="502" width="9.28515625" style="7"/>
    <col min="503" max="503" width="10.42578125" style="7" customWidth="1"/>
    <col min="504" max="723" width="9.28515625" style="7"/>
    <col min="724" max="724" width="16.7109375" style="7" customWidth="1"/>
    <col min="725" max="748" width="9.28515625" style="7" customWidth="1"/>
    <col min="749" max="749" width="9.7109375" style="7" customWidth="1"/>
    <col min="750" max="750" width="10.28515625" style="7" customWidth="1"/>
    <col min="751" max="751" width="10.7109375" style="7" customWidth="1"/>
    <col min="752" max="752" width="10" style="7" customWidth="1"/>
    <col min="753" max="753" width="10.28515625" style="7" customWidth="1"/>
    <col min="754" max="754" width="12" style="7" customWidth="1"/>
    <col min="755" max="756" width="9.28515625" style="7" customWidth="1"/>
    <col min="757" max="758" width="9.28515625" style="7"/>
    <col min="759" max="759" width="10.42578125" style="7" customWidth="1"/>
    <col min="760" max="979" width="9.28515625" style="7"/>
    <col min="980" max="980" width="16.7109375" style="7" customWidth="1"/>
    <col min="981" max="1004" width="9.28515625" style="7" customWidth="1"/>
    <col min="1005" max="1005" width="9.7109375" style="7" customWidth="1"/>
    <col min="1006" max="1006" width="10.28515625" style="7" customWidth="1"/>
    <col min="1007" max="1007" width="10.7109375" style="7" customWidth="1"/>
    <col min="1008" max="1008" width="10" style="7" customWidth="1"/>
    <col min="1009" max="1009" width="10.28515625" style="7" customWidth="1"/>
    <col min="1010" max="1010" width="12" style="7" customWidth="1"/>
    <col min="1011" max="1012" width="9.28515625" style="7" customWidth="1"/>
    <col min="1013" max="1014" width="9.28515625" style="7"/>
    <col min="1015" max="1015" width="10.42578125" style="7" customWidth="1"/>
    <col min="1016" max="1235" width="9.28515625" style="7"/>
    <col min="1236" max="1236" width="16.7109375" style="7" customWidth="1"/>
    <col min="1237" max="1260" width="9.28515625" style="7" customWidth="1"/>
    <col min="1261" max="1261" width="9.7109375" style="7" customWidth="1"/>
    <col min="1262" max="1262" width="10.28515625" style="7" customWidth="1"/>
    <col min="1263" max="1263" width="10.7109375" style="7" customWidth="1"/>
    <col min="1264" max="1264" width="10" style="7" customWidth="1"/>
    <col min="1265" max="1265" width="10.28515625" style="7" customWidth="1"/>
    <col min="1266" max="1266" width="12" style="7" customWidth="1"/>
    <col min="1267" max="1268" width="9.28515625" style="7" customWidth="1"/>
    <col min="1269" max="1270" width="9.28515625" style="7"/>
    <col min="1271" max="1271" width="10.42578125" style="7" customWidth="1"/>
    <col min="1272" max="1491" width="9.28515625" style="7"/>
    <col min="1492" max="1492" width="16.7109375" style="7" customWidth="1"/>
    <col min="1493" max="1516" width="9.28515625" style="7" customWidth="1"/>
    <col min="1517" max="1517" width="9.7109375" style="7" customWidth="1"/>
    <col min="1518" max="1518" width="10.28515625" style="7" customWidth="1"/>
    <col min="1519" max="1519" width="10.7109375" style="7" customWidth="1"/>
    <col min="1520" max="1520" width="10" style="7" customWidth="1"/>
    <col min="1521" max="1521" width="10.28515625" style="7" customWidth="1"/>
    <col min="1522" max="1522" width="12" style="7" customWidth="1"/>
    <col min="1523" max="1524" width="9.28515625" style="7" customWidth="1"/>
    <col min="1525" max="1526" width="9.28515625" style="7"/>
    <col min="1527" max="1527" width="10.42578125" style="7" customWidth="1"/>
    <col min="1528" max="1747" width="9.28515625" style="7"/>
    <col min="1748" max="1748" width="16.7109375" style="7" customWidth="1"/>
    <col min="1749" max="1772" width="9.28515625" style="7" customWidth="1"/>
    <col min="1773" max="1773" width="9.7109375" style="7" customWidth="1"/>
    <col min="1774" max="1774" width="10.28515625" style="7" customWidth="1"/>
    <col min="1775" max="1775" width="10.7109375" style="7" customWidth="1"/>
    <col min="1776" max="1776" width="10" style="7" customWidth="1"/>
    <col min="1777" max="1777" width="10.28515625" style="7" customWidth="1"/>
    <col min="1778" max="1778" width="12" style="7" customWidth="1"/>
    <col min="1779" max="1780" width="9.28515625" style="7" customWidth="1"/>
    <col min="1781" max="1782" width="9.28515625" style="7"/>
    <col min="1783" max="1783" width="10.42578125" style="7" customWidth="1"/>
    <col min="1784" max="2003" width="9.28515625" style="7"/>
    <col min="2004" max="2004" width="16.7109375" style="7" customWidth="1"/>
    <col min="2005" max="2028" width="9.28515625" style="7" customWidth="1"/>
    <col min="2029" max="2029" width="9.7109375" style="7" customWidth="1"/>
    <col min="2030" max="2030" width="10.28515625" style="7" customWidth="1"/>
    <col min="2031" max="2031" width="10.7109375" style="7" customWidth="1"/>
    <col min="2032" max="2032" width="10" style="7" customWidth="1"/>
    <col min="2033" max="2033" width="10.28515625" style="7" customWidth="1"/>
    <col min="2034" max="2034" width="12" style="7" customWidth="1"/>
    <col min="2035" max="2036" width="9.28515625" style="7" customWidth="1"/>
    <col min="2037" max="2038" width="9.28515625" style="7"/>
    <col min="2039" max="2039" width="10.42578125" style="7" customWidth="1"/>
    <col min="2040" max="2259" width="9.28515625" style="7"/>
    <col min="2260" max="2260" width="16.7109375" style="7" customWidth="1"/>
    <col min="2261" max="2284" width="9.28515625" style="7" customWidth="1"/>
    <col min="2285" max="2285" width="9.7109375" style="7" customWidth="1"/>
    <col min="2286" max="2286" width="10.28515625" style="7" customWidth="1"/>
    <col min="2287" max="2287" width="10.7109375" style="7" customWidth="1"/>
    <col min="2288" max="2288" width="10" style="7" customWidth="1"/>
    <col min="2289" max="2289" width="10.28515625" style="7" customWidth="1"/>
    <col min="2290" max="2290" width="12" style="7" customWidth="1"/>
    <col min="2291" max="2292" width="9.28515625" style="7" customWidth="1"/>
    <col min="2293" max="2294" width="9.28515625" style="7"/>
    <col min="2295" max="2295" width="10.42578125" style="7" customWidth="1"/>
    <col min="2296" max="2515" width="9.28515625" style="7"/>
    <col min="2516" max="2516" width="16.7109375" style="7" customWidth="1"/>
    <col min="2517" max="2540" width="9.28515625" style="7" customWidth="1"/>
    <col min="2541" max="2541" width="9.7109375" style="7" customWidth="1"/>
    <col min="2542" max="2542" width="10.28515625" style="7" customWidth="1"/>
    <col min="2543" max="2543" width="10.7109375" style="7" customWidth="1"/>
    <col min="2544" max="2544" width="10" style="7" customWidth="1"/>
    <col min="2545" max="2545" width="10.28515625" style="7" customWidth="1"/>
    <col min="2546" max="2546" width="12" style="7" customWidth="1"/>
    <col min="2547" max="2548" width="9.28515625" style="7" customWidth="1"/>
    <col min="2549" max="2550" width="9.28515625" style="7"/>
    <col min="2551" max="2551" width="10.42578125" style="7" customWidth="1"/>
    <col min="2552" max="2771" width="9.28515625" style="7"/>
    <col min="2772" max="2772" width="16.7109375" style="7" customWidth="1"/>
    <col min="2773" max="2796" width="9.28515625" style="7" customWidth="1"/>
    <col min="2797" max="2797" width="9.7109375" style="7" customWidth="1"/>
    <col min="2798" max="2798" width="10.28515625" style="7" customWidth="1"/>
    <col min="2799" max="2799" width="10.7109375" style="7" customWidth="1"/>
    <col min="2800" max="2800" width="10" style="7" customWidth="1"/>
    <col min="2801" max="2801" width="10.28515625" style="7" customWidth="1"/>
    <col min="2802" max="2802" width="12" style="7" customWidth="1"/>
    <col min="2803" max="2804" width="9.28515625" style="7" customWidth="1"/>
    <col min="2805" max="2806" width="9.28515625" style="7"/>
    <col min="2807" max="2807" width="10.42578125" style="7" customWidth="1"/>
    <col min="2808" max="3027" width="9.28515625" style="7"/>
    <col min="3028" max="3028" width="16.7109375" style="7" customWidth="1"/>
    <col min="3029" max="3052" width="9.28515625" style="7" customWidth="1"/>
    <col min="3053" max="3053" width="9.7109375" style="7" customWidth="1"/>
    <col min="3054" max="3054" width="10.28515625" style="7" customWidth="1"/>
    <col min="3055" max="3055" width="10.7109375" style="7" customWidth="1"/>
    <col min="3056" max="3056" width="10" style="7" customWidth="1"/>
    <col min="3057" max="3057" width="10.28515625" style="7" customWidth="1"/>
    <col min="3058" max="3058" width="12" style="7" customWidth="1"/>
    <col min="3059" max="3060" width="9.28515625" style="7" customWidth="1"/>
    <col min="3061" max="3062" width="9.28515625" style="7"/>
    <col min="3063" max="3063" width="10.42578125" style="7" customWidth="1"/>
    <col min="3064" max="3283" width="9.28515625" style="7"/>
    <col min="3284" max="3284" width="16.7109375" style="7" customWidth="1"/>
    <col min="3285" max="3308" width="9.28515625" style="7" customWidth="1"/>
    <col min="3309" max="3309" width="9.7109375" style="7" customWidth="1"/>
    <col min="3310" max="3310" width="10.28515625" style="7" customWidth="1"/>
    <col min="3311" max="3311" width="10.7109375" style="7" customWidth="1"/>
    <col min="3312" max="3312" width="10" style="7" customWidth="1"/>
    <col min="3313" max="3313" width="10.28515625" style="7" customWidth="1"/>
    <col min="3314" max="3314" width="12" style="7" customWidth="1"/>
    <col min="3315" max="3316" width="9.28515625" style="7" customWidth="1"/>
    <col min="3317" max="3318" width="9.28515625" style="7"/>
    <col min="3319" max="3319" width="10.42578125" style="7" customWidth="1"/>
    <col min="3320" max="3539" width="9.28515625" style="7"/>
    <col min="3540" max="3540" width="16.7109375" style="7" customWidth="1"/>
    <col min="3541" max="3564" width="9.28515625" style="7" customWidth="1"/>
    <col min="3565" max="3565" width="9.7109375" style="7" customWidth="1"/>
    <col min="3566" max="3566" width="10.28515625" style="7" customWidth="1"/>
    <col min="3567" max="3567" width="10.7109375" style="7" customWidth="1"/>
    <col min="3568" max="3568" width="10" style="7" customWidth="1"/>
    <col min="3569" max="3569" width="10.28515625" style="7" customWidth="1"/>
    <col min="3570" max="3570" width="12" style="7" customWidth="1"/>
    <col min="3571" max="3572" width="9.28515625" style="7" customWidth="1"/>
    <col min="3573" max="3574" width="9.28515625" style="7"/>
    <col min="3575" max="3575" width="10.42578125" style="7" customWidth="1"/>
    <col min="3576" max="3795" width="9.28515625" style="7"/>
    <col min="3796" max="3796" width="16.7109375" style="7" customWidth="1"/>
    <col min="3797" max="3820" width="9.28515625" style="7" customWidth="1"/>
    <col min="3821" max="3821" width="9.7109375" style="7" customWidth="1"/>
    <col min="3822" max="3822" width="10.28515625" style="7" customWidth="1"/>
    <col min="3823" max="3823" width="10.7109375" style="7" customWidth="1"/>
    <col min="3824" max="3824" width="10" style="7" customWidth="1"/>
    <col min="3825" max="3825" width="10.28515625" style="7" customWidth="1"/>
    <col min="3826" max="3826" width="12" style="7" customWidth="1"/>
    <col min="3827" max="3828" width="9.28515625" style="7" customWidth="1"/>
    <col min="3829" max="3830" width="9.28515625" style="7"/>
    <col min="3831" max="3831" width="10.42578125" style="7" customWidth="1"/>
    <col min="3832" max="4051" width="9.28515625" style="7"/>
    <col min="4052" max="4052" width="16.7109375" style="7" customWidth="1"/>
    <col min="4053" max="4076" width="9.28515625" style="7" customWidth="1"/>
    <col min="4077" max="4077" width="9.7109375" style="7" customWidth="1"/>
    <col min="4078" max="4078" width="10.28515625" style="7" customWidth="1"/>
    <col min="4079" max="4079" width="10.7109375" style="7" customWidth="1"/>
    <col min="4080" max="4080" width="10" style="7" customWidth="1"/>
    <col min="4081" max="4081" width="10.28515625" style="7" customWidth="1"/>
    <col min="4082" max="4082" width="12" style="7" customWidth="1"/>
    <col min="4083" max="4084" width="9.28515625" style="7" customWidth="1"/>
    <col min="4085" max="4086" width="9.28515625" style="7"/>
    <col min="4087" max="4087" width="10.42578125" style="7" customWidth="1"/>
    <col min="4088" max="4307" width="9.28515625" style="7"/>
    <col min="4308" max="4308" width="16.7109375" style="7" customWidth="1"/>
    <col min="4309" max="4332" width="9.28515625" style="7" customWidth="1"/>
    <col min="4333" max="4333" width="9.7109375" style="7" customWidth="1"/>
    <col min="4334" max="4334" width="10.28515625" style="7" customWidth="1"/>
    <col min="4335" max="4335" width="10.7109375" style="7" customWidth="1"/>
    <col min="4336" max="4336" width="10" style="7" customWidth="1"/>
    <col min="4337" max="4337" width="10.28515625" style="7" customWidth="1"/>
    <col min="4338" max="4338" width="12" style="7" customWidth="1"/>
    <col min="4339" max="4340" width="9.28515625" style="7" customWidth="1"/>
    <col min="4341" max="4342" width="9.28515625" style="7"/>
    <col min="4343" max="4343" width="10.42578125" style="7" customWidth="1"/>
    <col min="4344" max="4563" width="9.28515625" style="7"/>
    <col min="4564" max="4564" width="16.7109375" style="7" customWidth="1"/>
    <col min="4565" max="4588" width="9.28515625" style="7" customWidth="1"/>
    <col min="4589" max="4589" width="9.7109375" style="7" customWidth="1"/>
    <col min="4590" max="4590" width="10.28515625" style="7" customWidth="1"/>
    <col min="4591" max="4591" width="10.7109375" style="7" customWidth="1"/>
    <col min="4592" max="4592" width="10" style="7" customWidth="1"/>
    <col min="4593" max="4593" width="10.28515625" style="7" customWidth="1"/>
    <col min="4594" max="4594" width="12" style="7" customWidth="1"/>
    <col min="4595" max="4596" width="9.28515625" style="7" customWidth="1"/>
    <col min="4597" max="4598" width="9.28515625" style="7"/>
    <col min="4599" max="4599" width="10.42578125" style="7" customWidth="1"/>
    <col min="4600" max="4819" width="9.28515625" style="7"/>
    <col min="4820" max="4820" width="16.7109375" style="7" customWidth="1"/>
    <col min="4821" max="4844" width="9.28515625" style="7" customWidth="1"/>
    <col min="4845" max="4845" width="9.7109375" style="7" customWidth="1"/>
    <col min="4846" max="4846" width="10.28515625" style="7" customWidth="1"/>
    <col min="4847" max="4847" width="10.7109375" style="7" customWidth="1"/>
    <col min="4848" max="4848" width="10" style="7" customWidth="1"/>
    <col min="4849" max="4849" width="10.28515625" style="7" customWidth="1"/>
    <col min="4850" max="4850" width="12" style="7" customWidth="1"/>
    <col min="4851" max="4852" width="9.28515625" style="7" customWidth="1"/>
    <col min="4853" max="4854" width="9.28515625" style="7"/>
    <col min="4855" max="4855" width="10.42578125" style="7" customWidth="1"/>
    <col min="4856" max="5075" width="9.28515625" style="7"/>
    <col min="5076" max="5076" width="16.7109375" style="7" customWidth="1"/>
    <col min="5077" max="5100" width="9.28515625" style="7" customWidth="1"/>
    <col min="5101" max="5101" width="9.7109375" style="7" customWidth="1"/>
    <col min="5102" max="5102" width="10.28515625" style="7" customWidth="1"/>
    <col min="5103" max="5103" width="10.7109375" style="7" customWidth="1"/>
    <col min="5104" max="5104" width="10" style="7" customWidth="1"/>
    <col min="5105" max="5105" width="10.28515625" style="7" customWidth="1"/>
    <col min="5106" max="5106" width="12" style="7" customWidth="1"/>
    <col min="5107" max="5108" width="9.28515625" style="7" customWidth="1"/>
    <col min="5109" max="5110" width="9.28515625" style="7"/>
    <col min="5111" max="5111" width="10.42578125" style="7" customWidth="1"/>
    <col min="5112" max="5331" width="9.28515625" style="7"/>
    <col min="5332" max="5332" width="16.7109375" style="7" customWidth="1"/>
    <col min="5333" max="5356" width="9.28515625" style="7" customWidth="1"/>
    <col min="5357" max="5357" width="9.7109375" style="7" customWidth="1"/>
    <col min="5358" max="5358" width="10.28515625" style="7" customWidth="1"/>
    <col min="5359" max="5359" width="10.7109375" style="7" customWidth="1"/>
    <col min="5360" max="5360" width="10" style="7" customWidth="1"/>
    <col min="5361" max="5361" width="10.28515625" style="7" customWidth="1"/>
    <col min="5362" max="5362" width="12" style="7" customWidth="1"/>
    <col min="5363" max="5364" width="9.28515625" style="7" customWidth="1"/>
    <col min="5365" max="5366" width="9.28515625" style="7"/>
    <col min="5367" max="5367" width="10.42578125" style="7" customWidth="1"/>
    <col min="5368" max="5587" width="9.28515625" style="7"/>
    <col min="5588" max="5588" width="16.7109375" style="7" customWidth="1"/>
    <col min="5589" max="5612" width="9.28515625" style="7" customWidth="1"/>
    <col min="5613" max="5613" width="9.7109375" style="7" customWidth="1"/>
    <col min="5614" max="5614" width="10.28515625" style="7" customWidth="1"/>
    <col min="5615" max="5615" width="10.7109375" style="7" customWidth="1"/>
    <col min="5616" max="5616" width="10" style="7" customWidth="1"/>
    <col min="5617" max="5617" width="10.28515625" style="7" customWidth="1"/>
    <col min="5618" max="5618" width="12" style="7" customWidth="1"/>
    <col min="5619" max="5620" width="9.28515625" style="7" customWidth="1"/>
    <col min="5621" max="5622" width="9.28515625" style="7"/>
    <col min="5623" max="5623" width="10.42578125" style="7" customWidth="1"/>
    <col min="5624" max="5843" width="9.28515625" style="7"/>
    <col min="5844" max="5844" width="16.7109375" style="7" customWidth="1"/>
    <col min="5845" max="5868" width="9.28515625" style="7" customWidth="1"/>
    <col min="5869" max="5869" width="9.7109375" style="7" customWidth="1"/>
    <col min="5870" max="5870" width="10.28515625" style="7" customWidth="1"/>
    <col min="5871" max="5871" width="10.7109375" style="7" customWidth="1"/>
    <col min="5872" max="5872" width="10" style="7" customWidth="1"/>
    <col min="5873" max="5873" width="10.28515625" style="7" customWidth="1"/>
    <col min="5874" max="5874" width="12" style="7" customWidth="1"/>
    <col min="5875" max="5876" width="9.28515625" style="7" customWidth="1"/>
    <col min="5877" max="5878" width="9.28515625" style="7"/>
    <col min="5879" max="5879" width="10.42578125" style="7" customWidth="1"/>
    <col min="5880" max="6099" width="9.28515625" style="7"/>
    <col min="6100" max="6100" width="16.7109375" style="7" customWidth="1"/>
    <col min="6101" max="6124" width="9.28515625" style="7" customWidth="1"/>
    <col min="6125" max="6125" width="9.7109375" style="7" customWidth="1"/>
    <col min="6126" max="6126" width="10.28515625" style="7" customWidth="1"/>
    <col min="6127" max="6127" width="10.7109375" style="7" customWidth="1"/>
    <col min="6128" max="6128" width="10" style="7" customWidth="1"/>
    <col min="6129" max="6129" width="10.28515625" style="7" customWidth="1"/>
    <col min="6130" max="6130" width="12" style="7" customWidth="1"/>
    <col min="6131" max="6132" width="9.28515625" style="7" customWidth="1"/>
    <col min="6133" max="6134" width="9.28515625" style="7"/>
    <col min="6135" max="6135" width="10.42578125" style="7" customWidth="1"/>
    <col min="6136" max="6355" width="9.28515625" style="7"/>
    <col min="6356" max="6356" width="16.7109375" style="7" customWidth="1"/>
    <col min="6357" max="6380" width="9.28515625" style="7" customWidth="1"/>
    <col min="6381" max="6381" width="9.7109375" style="7" customWidth="1"/>
    <col min="6382" max="6382" width="10.28515625" style="7" customWidth="1"/>
    <col min="6383" max="6383" width="10.7109375" style="7" customWidth="1"/>
    <col min="6384" max="6384" width="10" style="7" customWidth="1"/>
    <col min="6385" max="6385" width="10.28515625" style="7" customWidth="1"/>
    <col min="6386" max="6386" width="12" style="7" customWidth="1"/>
    <col min="6387" max="6388" width="9.28515625" style="7" customWidth="1"/>
    <col min="6389" max="6390" width="9.28515625" style="7"/>
    <col min="6391" max="6391" width="10.42578125" style="7" customWidth="1"/>
    <col min="6392" max="6611" width="9.28515625" style="7"/>
    <col min="6612" max="6612" width="16.7109375" style="7" customWidth="1"/>
    <col min="6613" max="6636" width="9.28515625" style="7" customWidth="1"/>
    <col min="6637" max="6637" width="9.7109375" style="7" customWidth="1"/>
    <col min="6638" max="6638" width="10.28515625" style="7" customWidth="1"/>
    <col min="6639" max="6639" width="10.7109375" style="7" customWidth="1"/>
    <col min="6640" max="6640" width="10" style="7" customWidth="1"/>
    <col min="6641" max="6641" width="10.28515625" style="7" customWidth="1"/>
    <col min="6642" max="6642" width="12" style="7" customWidth="1"/>
    <col min="6643" max="6644" width="9.28515625" style="7" customWidth="1"/>
    <col min="6645" max="6646" width="9.28515625" style="7"/>
    <col min="6647" max="6647" width="10.42578125" style="7" customWidth="1"/>
    <col min="6648" max="6867" width="9.28515625" style="7"/>
    <col min="6868" max="6868" width="16.7109375" style="7" customWidth="1"/>
    <col min="6869" max="6892" width="9.28515625" style="7" customWidth="1"/>
    <col min="6893" max="6893" width="9.7109375" style="7" customWidth="1"/>
    <col min="6894" max="6894" width="10.28515625" style="7" customWidth="1"/>
    <col min="6895" max="6895" width="10.7109375" style="7" customWidth="1"/>
    <col min="6896" max="6896" width="10" style="7" customWidth="1"/>
    <col min="6897" max="6897" width="10.28515625" style="7" customWidth="1"/>
    <col min="6898" max="6898" width="12" style="7" customWidth="1"/>
    <col min="6899" max="6900" width="9.28515625" style="7" customWidth="1"/>
    <col min="6901" max="6902" width="9.28515625" style="7"/>
    <col min="6903" max="6903" width="10.42578125" style="7" customWidth="1"/>
    <col min="6904" max="7123" width="9.28515625" style="7"/>
    <col min="7124" max="7124" width="16.7109375" style="7" customWidth="1"/>
    <col min="7125" max="7148" width="9.28515625" style="7" customWidth="1"/>
    <col min="7149" max="7149" width="9.7109375" style="7" customWidth="1"/>
    <col min="7150" max="7150" width="10.28515625" style="7" customWidth="1"/>
    <col min="7151" max="7151" width="10.7109375" style="7" customWidth="1"/>
    <col min="7152" max="7152" width="10" style="7" customWidth="1"/>
    <col min="7153" max="7153" width="10.28515625" style="7" customWidth="1"/>
    <col min="7154" max="7154" width="12" style="7" customWidth="1"/>
    <col min="7155" max="7156" width="9.28515625" style="7" customWidth="1"/>
    <col min="7157" max="7158" width="9.28515625" style="7"/>
    <col min="7159" max="7159" width="10.42578125" style="7" customWidth="1"/>
    <col min="7160" max="7379" width="9.28515625" style="7"/>
    <col min="7380" max="7380" width="16.7109375" style="7" customWidth="1"/>
    <col min="7381" max="7404" width="9.28515625" style="7" customWidth="1"/>
    <col min="7405" max="7405" width="9.7109375" style="7" customWidth="1"/>
    <col min="7406" max="7406" width="10.28515625" style="7" customWidth="1"/>
    <col min="7407" max="7407" width="10.7109375" style="7" customWidth="1"/>
    <col min="7408" max="7408" width="10" style="7" customWidth="1"/>
    <col min="7409" max="7409" width="10.28515625" style="7" customWidth="1"/>
    <col min="7410" max="7410" width="12" style="7" customWidth="1"/>
    <col min="7411" max="7412" width="9.28515625" style="7" customWidth="1"/>
    <col min="7413" max="7414" width="9.28515625" style="7"/>
    <col min="7415" max="7415" width="10.42578125" style="7" customWidth="1"/>
    <col min="7416" max="7635" width="9.28515625" style="7"/>
    <col min="7636" max="7636" width="16.7109375" style="7" customWidth="1"/>
    <col min="7637" max="7660" width="9.28515625" style="7" customWidth="1"/>
    <col min="7661" max="7661" width="9.7109375" style="7" customWidth="1"/>
    <col min="7662" max="7662" width="10.28515625" style="7" customWidth="1"/>
    <col min="7663" max="7663" width="10.7109375" style="7" customWidth="1"/>
    <col min="7664" max="7664" width="10" style="7" customWidth="1"/>
    <col min="7665" max="7665" width="10.28515625" style="7" customWidth="1"/>
    <col min="7666" max="7666" width="12" style="7" customWidth="1"/>
    <col min="7667" max="7668" width="9.28515625" style="7" customWidth="1"/>
    <col min="7669" max="7670" width="9.28515625" style="7"/>
    <col min="7671" max="7671" width="10.42578125" style="7" customWidth="1"/>
    <col min="7672" max="7891" width="9.28515625" style="7"/>
    <col min="7892" max="7892" width="16.7109375" style="7" customWidth="1"/>
    <col min="7893" max="7916" width="9.28515625" style="7" customWidth="1"/>
    <col min="7917" max="7917" width="9.7109375" style="7" customWidth="1"/>
    <col min="7918" max="7918" width="10.28515625" style="7" customWidth="1"/>
    <col min="7919" max="7919" width="10.7109375" style="7" customWidth="1"/>
    <col min="7920" max="7920" width="10" style="7" customWidth="1"/>
    <col min="7921" max="7921" width="10.28515625" style="7" customWidth="1"/>
    <col min="7922" max="7922" width="12" style="7" customWidth="1"/>
    <col min="7923" max="7924" width="9.28515625" style="7" customWidth="1"/>
    <col min="7925" max="7926" width="9.28515625" style="7"/>
    <col min="7927" max="7927" width="10.42578125" style="7" customWidth="1"/>
    <col min="7928" max="8147" width="9.28515625" style="7"/>
    <col min="8148" max="8148" width="16.7109375" style="7" customWidth="1"/>
    <col min="8149" max="8172" width="9.28515625" style="7" customWidth="1"/>
    <col min="8173" max="8173" width="9.7109375" style="7" customWidth="1"/>
    <col min="8174" max="8174" width="10.28515625" style="7" customWidth="1"/>
    <col min="8175" max="8175" width="10.7109375" style="7" customWidth="1"/>
    <col min="8176" max="8176" width="10" style="7" customWidth="1"/>
    <col min="8177" max="8177" width="10.28515625" style="7" customWidth="1"/>
    <col min="8178" max="8178" width="12" style="7" customWidth="1"/>
    <col min="8179" max="8180" width="9.28515625" style="7" customWidth="1"/>
    <col min="8181" max="8182" width="9.28515625" style="7"/>
    <col min="8183" max="8183" width="10.42578125" style="7" customWidth="1"/>
    <col min="8184" max="8403" width="9.28515625" style="7"/>
    <col min="8404" max="8404" width="16.7109375" style="7" customWidth="1"/>
    <col min="8405" max="8428" width="9.28515625" style="7" customWidth="1"/>
    <col min="8429" max="8429" width="9.7109375" style="7" customWidth="1"/>
    <col min="8430" max="8430" width="10.28515625" style="7" customWidth="1"/>
    <col min="8431" max="8431" width="10.7109375" style="7" customWidth="1"/>
    <col min="8432" max="8432" width="10" style="7" customWidth="1"/>
    <col min="8433" max="8433" width="10.28515625" style="7" customWidth="1"/>
    <col min="8434" max="8434" width="12" style="7" customWidth="1"/>
    <col min="8435" max="8436" width="9.28515625" style="7" customWidth="1"/>
    <col min="8437" max="8438" width="9.28515625" style="7"/>
    <col min="8439" max="8439" width="10.42578125" style="7" customWidth="1"/>
    <col min="8440" max="8659" width="9.28515625" style="7"/>
    <col min="8660" max="8660" width="16.7109375" style="7" customWidth="1"/>
    <col min="8661" max="8684" width="9.28515625" style="7" customWidth="1"/>
    <col min="8685" max="8685" width="9.7109375" style="7" customWidth="1"/>
    <col min="8686" max="8686" width="10.28515625" style="7" customWidth="1"/>
    <col min="8687" max="8687" width="10.7109375" style="7" customWidth="1"/>
    <col min="8688" max="8688" width="10" style="7" customWidth="1"/>
    <col min="8689" max="8689" width="10.28515625" style="7" customWidth="1"/>
    <col min="8690" max="8690" width="12" style="7" customWidth="1"/>
    <col min="8691" max="8692" width="9.28515625" style="7" customWidth="1"/>
    <col min="8693" max="8694" width="9.28515625" style="7"/>
    <col min="8695" max="8695" width="10.42578125" style="7" customWidth="1"/>
    <col min="8696" max="8915" width="9.28515625" style="7"/>
    <col min="8916" max="8916" width="16.7109375" style="7" customWidth="1"/>
    <col min="8917" max="8940" width="9.28515625" style="7" customWidth="1"/>
    <col min="8941" max="8941" width="9.7109375" style="7" customWidth="1"/>
    <col min="8942" max="8942" width="10.28515625" style="7" customWidth="1"/>
    <col min="8943" max="8943" width="10.7109375" style="7" customWidth="1"/>
    <col min="8944" max="8944" width="10" style="7" customWidth="1"/>
    <col min="8945" max="8945" width="10.28515625" style="7" customWidth="1"/>
    <col min="8946" max="8946" width="12" style="7" customWidth="1"/>
    <col min="8947" max="8948" width="9.28515625" style="7" customWidth="1"/>
    <col min="8949" max="8950" width="9.28515625" style="7"/>
    <col min="8951" max="8951" width="10.42578125" style="7" customWidth="1"/>
    <col min="8952" max="9171" width="9.28515625" style="7"/>
    <col min="9172" max="9172" width="16.7109375" style="7" customWidth="1"/>
    <col min="9173" max="9196" width="9.28515625" style="7" customWidth="1"/>
    <col min="9197" max="9197" width="9.7109375" style="7" customWidth="1"/>
    <col min="9198" max="9198" width="10.28515625" style="7" customWidth="1"/>
    <col min="9199" max="9199" width="10.7109375" style="7" customWidth="1"/>
    <col min="9200" max="9200" width="10" style="7" customWidth="1"/>
    <col min="9201" max="9201" width="10.28515625" style="7" customWidth="1"/>
    <col min="9202" max="9202" width="12" style="7" customWidth="1"/>
    <col min="9203" max="9204" width="9.28515625" style="7" customWidth="1"/>
    <col min="9205" max="9206" width="9.28515625" style="7"/>
    <col min="9207" max="9207" width="10.42578125" style="7" customWidth="1"/>
    <col min="9208" max="9427" width="9.28515625" style="7"/>
    <col min="9428" max="9428" width="16.7109375" style="7" customWidth="1"/>
    <col min="9429" max="9452" width="9.28515625" style="7" customWidth="1"/>
    <col min="9453" max="9453" width="9.7109375" style="7" customWidth="1"/>
    <col min="9454" max="9454" width="10.28515625" style="7" customWidth="1"/>
    <col min="9455" max="9455" width="10.7109375" style="7" customWidth="1"/>
    <col min="9456" max="9456" width="10" style="7" customWidth="1"/>
    <col min="9457" max="9457" width="10.28515625" style="7" customWidth="1"/>
    <col min="9458" max="9458" width="12" style="7" customWidth="1"/>
    <col min="9459" max="9460" width="9.28515625" style="7" customWidth="1"/>
    <col min="9461" max="9462" width="9.28515625" style="7"/>
    <col min="9463" max="9463" width="10.42578125" style="7" customWidth="1"/>
    <col min="9464" max="9683" width="9.28515625" style="7"/>
    <col min="9684" max="9684" width="16.7109375" style="7" customWidth="1"/>
    <col min="9685" max="9708" width="9.28515625" style="7" customWidth="1"/>
    <col min="9709" max="9709" width="9.7109375" style="7" customWidth="1"/>
    <col min="9710" max="9710" width="10.28515625" style="7" customWidth="1"/>
    <col min="9711" max="9711" width="10.7109375" style="7" customWidth="1"/>
    <col min="9712" max="9712" width="10" style="7" customWidth="1"/>
    <col min="9713" max="9713" width="10.28515625" style="7" customWidth="1"/>
    <col min="9714" max="9714" width="12" style="7" customWidth="1"/>
    <col min="9715" max="9716" width="9.28515625" style="7" customWidth="1"/>
    <col min="9717" max="9718" width="9.28515625" style="7"/>
    <col min="9719" max="9719" width="10.42578125" style="7" customWidth="1"/>
    <col min="9720" max="9939" width="9.28515625" style="7"/>
    <col min="9940" max="9940" width="16.7109375" style="7" customWidth="1"/>
    <col min="9941" max="9964" width="9.28515625" style="7" customWidth="1"/>
    <col min="9965" max="9965" width="9.7109375" style="7" customWidth="1"/>
    <col min="9966" max="9966" width="10.28515625" style="7" customWidth="1"/>
    <col min="9967" max="9967" width="10.7109375" style="7" customWidth="1"/>
    <col min="9968" max="9968" width="10" style="7" customWidth="1"/>
    <col min="9969" max="9969" width="10.28515625" style="7" customWidth="1"/>
    <col min="9970" max="9970" width="12" style="7" customWidth="1"/>
    <col min="9971" max="9972" width="9.28515625" style="7" customWidth="1"/>
    <col min="9973" max="9974" width="9.28515625" style="7"/>
    <col min="9975" max="9975" width="10.42578125" style="7" customWidth="1"/>
    <col min="9976" max="10195" width="9.28515625" style="7"/>
    <col min="10196" max="10196" width="16.7109375" style="7" customWidth="1"/>
    <col min="10197" max="10220" width="9.28515625" style="7" customWidth="1"/>
    <col min="10221" max="10221" width="9.7109375" style="7" customWidth="1"/>
    <col min="10222" max="10222" width="10.28515625" style="7" customWidth="1"/>
    <col min="10223" max="10223" width="10.7109375" style="7" customWidth="1"/>
    <col min="10224" max="10224" width="10" style="7" customWidth="1"/>
    <col min="10225" max="10225" width="10.28515625" style="7" customWidth="1"/>
    <col min="10226" max="10226" width="12" style="7" customWidth="1"/>
    <col min="10227" max="10228" width="9.28515625" style="7" customWidth="1"/>
    <col min="10229" max="10230" width="9.28515625" style="7"/>
    <col min="10231" max="10231" width="10.42578125" style="7" customWidth="1"/>
    <col min="10232" max="10451" width="9.28515625" style="7"/>
    <col min="10452" max="10452" width="16.7109375" style="7" customWidth="1"/>
    <col min="10453" max="10476" width="9.28515625" style="7" customWidth="1"/>
    <col min="10477" max="10477" width="9.7109375" style="7" customWidth="1"/>
    <col min="10478" max="10478" width="10.28515625" style="7" customWidth="1"/>
    <col min="10479" max="10479" width="10.7109375" style="7" customWidth="1"/>
    <col min="10480" max="10480" width="10" style="7" customWidth="1"/>
    <col min="10481" max="10481" width="10.28515625" style="7" customWidth="1"/>
    <col min="10482" max="10482" width="12" style="7" customWidth="1"/>
    <col min="10483" max="10484" width="9.28515625" style="7" customWidth="1"/>
    <col min="10485" max="10486" width="9.28515625" style="7"/>
    <col min="10487" max="10487" width="10.42578125" style="7" customWidth="1"/>
    <col min="10488" max="10707" width="9.28515625" style="7"/>
    <col min="10708" max="10708" width="16.7109375" style="7" customWidth="1"/>
    <col min="10709" max="10732" width="9.28515625" style="7" customWidth="1"/>
    <col min="10733" max="10733" width="9.7109375" style="7" customWidth="1"/>
    <col min="10734" max="10734" width="10.28515625" style="7" customWidth="1"/>
    <col min="10735" max="10735" width="10.7109375" style="7" customWidth="1"/>
    <col min="10736" max="10736" width="10" style="7" customWidth="1"/>
    <col min="10737" max="10737" width="10.28515625" style="7" customWidth="1"/>
    <col min="10738" max="10738" width="12" style="7" customWidth="1"/>
    <col min="10739" max="10740" width="9.28515625" style="7" customWidth="1"/>
    <col min="10741" max="10742" width="9.28515625" style="7"/>
    <col min="10743" max="10743" width="10.42578125" style="7" customWidth="1"/>
    <col min="10744" max="10963" width="9.28515625" style="7"/>
    <col min="10964" max="10964" width="16.7109375" style="7" customWidth="1"/>
    <col min="10965" max="10988" width="9.28515625" style="7" customWidth="1"/>
    <col min="10989" max="10989" width="9.7109375" style="7" customWidth="1"/>
    <col min="10990" max="10990" width="10.28515625" style="7" customWidth="1"/>
    <col min="10991" max="10991" width="10.7109375" style="7" customWidth="1"/>
    <col min="10992" max="10992" width="10" style="7" customWidth="1"/>
    <col min="10993" max="10993" width="10.28515625" style="7" customWidth="1"/>
    <col min="10994" max="10994" width="12" style="7" customWidth="1"/>
    <col min="10995" max="10996" width="9.28515625" style="7" customWidth="1"/>
    <col min="10997" max="10998" width="9.28515625" style="7"/>
    <col min="10999" max="10999" width="10.42578125" style="7" customWidth="1"/>
    <col min="11000" max="11219" width="9.28515625" style="7"/>
    <col min="11220" max="11220" width="16.7109375" style="7" customWidth="1"/>
    <col min="11221" max="11244" width="9.28515625" style="7" customWidth="1"/>
    <col min="11245" max="11245" width="9.7109375" style="7" customWidth="1"/>
    <col min="11246" max="11246" width="10.28515625" style="7" customWidth="1"/>
    <col min="11247" max="11247" width="10.7109375" style="7" customWidth="1"/>
    <col min="11248" max="11248" width="10" style="7" customWidth="1"/>
    <col min="11249" max="11249" width="10.28515625" style="7" customWidth="1"/>
    <col min="11250" max="11250" width="12" style="7" customWidth="1"/>
    <col min="11251" max="11252" width="9.28515625" style="7" customWidth="1"/>
    <col min="11253" max="11254" width="9.28515625" style="7"/>
    <col min="11255" max="11255" width="10.42578125" style="7" customWidth="1"/>
    <col min="11256" max="11475" width="9.28515625" style="7"/>
    <col min="11476" max="11476" width="16.7109375" style="7" customWidth="1"/>
    <col min="11477" max="11500" width="9.28515625" style="7" customWidth="1"/>
    <col min="11501" max="11501" width="9.7109375" style="7" customWidth="1"/>
    <col min="11502" max="11502" width="10.28515625" style="7" customWidth="1"/>
    <col min="11503" max="11503" width="10.7109375" style="7" customWidth="1"/>
    <col min="11504" max="11504" width="10" style="7" customWidth="1"/>
    <col min="11505" max="11505" width="10.28515625" style="7" customWidth="1"/>
    <col min="11506" max="11506" width="12" style="7" customWidth="1"/>
    <col min="11507" max="11508" width="9.28515625" style="7" customWidth="1"/>
    <col min="11509" max="11510" width="9.28515625" style="7"/>
    <col min="11511" max="11511" width="10.42578125" style="7" customWidth="1"/>
    <col min="11512" max="11731" width="9.28515625" style="7"/>
    <col min="11732" max="11732" width="16.7109375" style="7" customWidth="1"/>
    <col min="11733" max="11756" width="9.28515625" style="7" customWidth="1"/>
    <col min="11757" max="11757" width="9.7109375" style="7" customWidth="1"/>
    <col min="11758" max="11758" width="10.28515625" style="7" customWidth="1"/>
    <col min="11759" max="11759" width="10.7109375" style="7" customWidth="1"/>
    <col min="11760" max="11760" width="10" style="7" customWidth="1"/>
    <col min="11761" max="11761" width="10.28515625" style="7" customWidth="1"/>
    <col min="11762" max="11762" width="12" style="7" customWidth="1"/>
    <col min="11763" max="11764" width="9.28515625" style="7" customWidth="1"/>
    <col min="11765" max="11766" width="9.28515625" style="7"/>
    <col min="11767" max="11767" width="10.42578125" style="7" customWidth="1"/>
    <col min="11768" max="11987" width="9.28515625" style="7"/>
    <col min="11988" max="11988" width="16.7109375" style="7" customWidth="1"/>
    <col min="11989" max="12012" width="9.28515625" style="7" customWidth="1"/>
    <col min="12013" max="12013" width="9.7109375" style="7" customWidth="1"/>
    <col min="12014" max="12014" width="10.28515625" style="7" customWidth="1"/>
    <col min="12015" max="12015" width="10.7109375" style="7" customWidth="1"/>
    <col min="12016" max="12016" width="10" style="7" customWidth="1"/>
    <col min="12017" max="12017" width="10.28515625" style="7" customWidth="1"/>
    <col min="12018" max="12018" width="12" style="7" customWidth="1"/>
    <col min="12019" max="12020" width="9.28515625" style="7" customWidth="1"/>
    <col min="12021" max="12022" width="9.28515625" style="7"/>
    <col min="12023" max="12023" width="10.42578125" style="7" customWidth="1"/>
    <col min="12024" max="12243" width="9.28515625" style="7"/>
    <col min="12244" max="12244" width="16.7109375" style="7" customWidth="1"/>
    <col min="12245" max="12268" width="9.28515625" style="7" customWidth="1"/>
    <col min="12269" max="12269" width="9.7109375" style="7" customWidth="1"/>
    <col min="12270" max="12270" width="10.28515625" style="7" customWidth="1"/>
    <col min="12271" max="12271" width="10.7109375" style="7" customWidth="1"/>
    <col min="12272" max="12272" width="10" style="7" customWidth="1"/>
    <col min="12273" max="12273" width="10.28515625" style="7" customWidth="1"/>
    <col min="12274" max="12274" width="12" style="7" customWidth="1"/>
    <col min="12275" max="12276" width="9.28515625" style="7" customWidth="1"/>
    <col min="12277" max="12278" width="9.28515625" style="7"/>
    <col min="12279" max="12279" width="10.42578125" style="7" customWidth="1"/>
    <col min="12280" max="12499" width="9.28515625" style="7"/>
    <col min="12500" max="12500" width="16.7109375" style="7" customWidth="1"/>
    <col min="12501" max="12524" width="9.28515625" style="7" customWidth="1"/>
    <col min="12525" max="12525" width="9.7109375" style="7" customWidth="1"/>
    <col min="12526" max="12526" width="10.28515625" style="7" customWidth="1"/>
    <col min="12527" max="12527" width="10.7109375" style="7" customWidth="1"/>
    <col min="12528" max="12528" width="10" style="7" customWidth="1"/>
    <col min="12529" max="12529" width="10.28515625" style="7" customWidth="1"/>
    <col min="12530" max="12530" width="12" style="7" customWidth="1"/>
    <col min="12531" max="12532" width="9.28515625" style="7" customWidth="1"/>
    <col min="12533" max="12534" width="9.28515625" style="7"/>
    <col min="12535" max="12535" width="10.42578125" style="7" customWidth="1"/>
    <col min="12536" max="12755" width="9.28515625" style="7"/>
    <col min="12756" max="12756" width="16.7109375" style="7" customWidth="1"/>
    <col min="12757" max="12780" width="9.28515625" style="7" customWidth="1"/>
    <col min="12781" max="12781" width="9.7109375" style="7" customWidth="1"/>
    <col min="12782" max="12782" width="10.28515625" style="7" customWidth="1"/>
    <col min="12783" max="12783" width="10.7109375" style="7" customWidth="1"/>
    <col min="12784" max="12784" width="10" style="7" customWidth="1"/>
    <col min="12785" max="12785" width="10.28515625" style="7" customWidth="1"/>
    <col min="12786" max="12786" width="12" style="7" customWidth="1"/>
    <col min="12787" max="12788" width="9.28515625" style="7" customWidth="1"/>
    <col min="12789" max="12790" width="9.28515625" style="7"/>
    <col min="12791" max="12791" width="10.42578125" style="7" customWidth="1"/>
    <col min="12792" max="13011" width="9.28515625" style="7"/>
    <col min="13012" max="13012" width="16.7109375" style="7" customWidth="1"/>
    <col min="13013" max="13036" width="9.28515625" style="7" customWidth="1"/>
    <col min="13037" max="13037" width="9.7109375" style="7" customWidth="1"/>
    <col min="13038" max="13038" width="10.28515625" style="7" customWidth="1"/>
    <col min="13039" max="13039" width="10.7109375" style="7" customWidth="1"/>
    <col min="13040" max="13040" width="10" style="7" customWidth="1"/>
    <col min="13041" max="13041" width="10.28515625" style="7" customWidth="1"/>
    <col min="13042" max="13042" width="12" style="7" customWidth="1"/>
    <col min="13043" max="13044" width="9.28515625" style="7" customWidth="1"/>
    <col min="13045" max="13046" width="9.28515625" style="7"/>
    <col min="13047" max="13047" width="10.42578125" style="7" customWidth="1"/>
    <col min="13048" max="13267" width="9.28515625" style="7"/>
    <col min="13268" max="13268" width="16.7109375" style="7" customWidth="1"/>
    <col min="13269" max="13292" width="9.28515625" style="7" customWidth="1"/>
    <col min="13293" max="13293" width="9.7109375" style="7" customWidth="1"/>
    <col min="13294" max="13294" width="10.28515625" style="7" customWidth="1"/>
    <col min="13295" max="13295" width="10.7109375" style="7" customWidth="1"/>
    <col min="13296" max="13296" width="10" style="7" customWidth="1"/>
    <col min="13297" max="13297" width="10.28515625" style="7" customWidth="1"/>
    <col min="13298" max="13298" width="12" style="7" customWidth="1"/>
    <col min="13299" max="13300" width="9.28515625" style="7" customWidth="1"/>
    <col min="13301" max="13302" width="9.28515625" style="7"/>
    <col min="13303" max="13303" width="10.42578125" style="7" customWidth="1"/>
    <col min="13304" max="13523" width="9.28515625" style="7"/>
    <col min="13524" max="13524" width="16.7109375" style="7" customWidth="1"/>
    <col min="13525" max="13548" width="9.28515625" style="7" customWidth="1"/>
    <col min="13549" max="13549" width="9.7109375" style="7" customWidth="1"/>
    <col min="13550" max="13550" width="10.28515625" style="7" customWidth="1"/>
    <col min="13551" max="13551" width="10.7109375" style="7" customWidth="1"/>
    <col min="13552" max="13552" width="10" style="7" customWidth="1"/>
    <col min="13553" max="13553" width="10.28515625" style="7" customWidth="1"/>
    <col min="13554" max="13554" width="12" style="7" customWidth="1"/>
    <col min="13555" max="13556" width="9.28515625" style="7" customWidth="1"/>
    <col min="13557" max="13558" width="9.28515625" style="7"/>
    <col min="13559" max="13559" width="10.42578125" style="7" customWidth="1"/>
    <col min="13560" max="13779" width="9.28515625" style="7"/>
    <col min="13780" max="13780" width="16.7109375" style="7" customWidth="1"/>
    <col min="13781" max="13804" width="9.28515625" style="7" customWidth="1"/>
    <col min="13805" max="13805" width="9.7109375" style="7" customWidth="1"/>
    <col min="13806" max="13806" width="10.28515625" style="7" customWidth="1"/>
    <col min="13807" max="13807" width="10.7109375" style="7" customWidth="1"/>
    <col min="13808" max="13808" width="10" style="7" customWidth="1"/>
    <col min="13809" max="13809" width="10.28515625" style="7" customWidth="1"/>
    <col min="13810" max="13810" width="12" style="7" customWidth="1"/>
    <col min="13811" max="13812" width="9.28515625" style="7" customWidth="1"/>
    <col min="13813" max="13814" width="9.28515625" style="7"/>
    <col min="13815" max="13815" width="10.42578125" style="7" customWidth="1"/>
    <col min="13816" max="14035" width="9.28515625" style="7"/>
    <col min="14036" max="14036" width="16.7109375" style="7" customWidth="1"/>
    <col min="14037" max="14060" width="9.28515625" style="7" customWidth="1"/>
    <col min="14061" max="14061" width="9.7109375" style="7" customWidth="1"/>
    <col min="14062" max="14062" width="10.28515625" style="7" customWidth="1"/>
    <col min="14063" max="14063" width="10.7109375" style="7" customWidth="1"/>
    <col min="14064" max="14064" width="10" style="7" customWidth="1"/>
    <col min="14065" max="14065" width="10.28515625" style="7" customWidth="1"/>
    <col min="14066" max="14066" width="12" style="7" customWidth="1"/>
    <col min="14067" max="14068" width="9.28515625" style="7" customWidth="1"/>
    <col min="14069" max="14070" width="9.28515625" style="7"/>
    <col min="14071" max="14071" width="10.42578125" style="7" customWidth="1"/>
    <col min="14072" max="14291" width="9.28515625" style="7"/>
    <col min="14292" max="14292" width="16.7109375" style="7" customWidth="1"/>
    <col min="14293" max="14316" width="9.28515625" style="7" customWidth="1"/>
    <col min="14317" max="14317" width="9.7109375" style="7" customWidth="1"/>
    <col min="14318" max="14318" width="10.28515625" style="7" customWidth="1"/>
    <col min="14319" max="14319" width="10.7109375" style="7" customWidth="1"/>
    <col min="14320" max="14320" width="10" style="7" customWidth="1"/>
    <col min="14321" max="14321" width="10.28515625" style="7" customWidth="1"/>
    <col min="14322" max="14322" width="12" style="7" customWidth="1"/>
    <col min="14323" max="14324" width="9.28515625" style="7" customWidth="1"/>
    <col min="14325" max="14326" width="9.28515625" style="7"/>
    <col min="14327" max="14327" width="10.42578125" style="7" customWidth="1"/>
    <col min="14328" max="14547" width="9.28515625" style="7"/>
    <col min="14548" max="14548" width="16.7109375" style="7" customWidth="1"/>
    <col min="14549" max="14572" width="9.28515625" style="7" customWidth="1"/>
    <col min="14573" max="14573" width="9.7109375" style="7" customWidth="1"/>
    <col min="14574" max="14574" width="10.28515625" style="7" customWidth="1"/>
    <col min="14575" max="14575" width="10.7109375" style="7" customWidth="1"/>
    <col min="14576" max="14576" width="10" style="7" customWidth="1"/>
    <col min="14577" max="14577" width="10.28515625" style="7" customWidth="1"/>
    <col min="14578" max="14578" width="12" style="7" customWidth="1"/>
    <col min="14579" max="14580" width="9.28515625" style="7" customWidth="1"/>
    <col min="14581" max="14582" width="9.28515625" style="7"/>
    <col min="14583" max="14583" width="10.42578125" style="7" customWidth="1"/>
    <col min="14584" max="14803" width="9.28515625" style="7"/>
    <col min="14804" max="14804" width="16.7109375" style="7" customWidth="1"/>
    <col min="14805" max="14828" width="9.28515625" style="7" customWidth="1"/>
    <col min="14829" max="14829" width="9.7109375" style="7" customWidth="1"/>
    <col min="14830" max="14830" width="10.28515625" style="7" customWidth="1"/>
    <col min="14831" max="14831" width="10.7109375" style="7" customWidth="1"/>
    <col min="14832" max="14832" width="10" style="7" customWidth="1"/>
    <col min="14833" max="14833" width="10.28515625" style="7" customWidth="1"/>
    <col min="14834" max="14834" width="12" style="7" customWidth="1"/>
    <col min="14835" max="14836" width="9.28515625" style="7" customWidth="1"/>
    <col min="14837" max="14838" width="9.28515625" style="7"/>
    <col min="14839" max="14839" width="10.42578125" style="7" customWidth="1"/>
    <col min="14840" max="15059" width="9.28515625" style="7"/>
    <col min="15060" max="15060" width="16.7109375" style="7" customWidth="1"/>
    <col min="15061" max="15084" width="9.28515625" style="7" customWidth="1"/>
    <col min="15085" max="15085" width="9.7109375" style="7" customWidth="1"/>
    <col min="15086" max="15086" width="10.28515625" style="7" customWidth="1"/>
    <col min="15087" max="15087" width="10.7109375" style="7" customWidth="1"/>
    <col min="15088" max="15088" width="10" style="7" customWidth="1"/>
    <col min="15089" max="15089" width="10.28515625" style="7" customWidth="1"/>
    <col min="15090" max="15090" width="12" style="7" customWidth="1"/>
    <col min="15091" max="15092" width="9.28515625" style="7" customWidth="1"/>
    <col min="15093" max="15094" width="9.28515625" style="7"/>
    <col min="15095" max="15095" width="10.42578125" style="7" customWidth="1"/>
    <col min="15096" max="15315" width="9.28515625" style="7"/>
    <col min="15316" max="15316" width="16.7109375" style="7" customWidth="1"/>
    <col min="15317" max="15340" width="9.28515625" style="7" customWidth="1"/>
    <col min="15341" max="15341" width="9.7109375" style="7" customWidth="1"/>
    <col min="15342" max="15342" width="10.28515625" style="7" customWidth="1"/>
    <col min="15343" max="15343" width="10.7109375" style="7" customWidth="1"/>
    <col min="15344" max="15344" width="10" style="7" customWidth="1"/>
    <col min="15345" max="15345" width="10.28515625" style="7" customWidth="1"/>
    <col min="15346" max="15346" width="12" style="7" customWidth="1"/>
    <col min="15347" max="15348" width="9.28515625" style="7" customWidth="1"/>
    <col min="15349" max="15350" width="9.28515625" style="7"/>
    <col min="15351" max="15351" width="10.42578125" style="7" customWidth="1"/>
    <col min="15352" max="15571" width="9.28515625" style="7"/>
    <col min="15572" max="15572" width="16.7109375" style="7" customWidth="1"/>
    <col min="15573" max="15596" width="9.28515625" style="7" customWidth="1"/>
    <col min="15597" max="15597" width="9.7109375" style="7" customWidth="1"/>
    <col min="15598" max="15598" width="10.28515625" style="7" customWidth="1"/>
    <col min="15599" max="15599" width="10.7109375" style="7" customWidth="1"/>
    <col min="15600" max="15600" width="10" style="7" customWidth="1"/>
    <col min="15601" max="15601" width="10.28515625" style="7" customWidth="1"/>
    <col min="15602" max="15602" width="12" style="7" customWidth="1"/>
    <col min="15603" max="15604" width="9.28515625" style="7" customWidth="1"/>
    <col min="15605" max="15606" width="9.28515625" style="7"/>
    <col min="15607" max="15607" width="10.42578125" style="7" customWidth="1"/>
    <col min="15608" max="15827" width="9.28515625" style="7"/>
    <col min="15828" max="15828" width="16.7109375" style="7" customWidth="1"/>
    <col min="15829" max="15852" width="9.28515625" style="7" customWidth="1"/>
    <col min="15853" max="15853" width="9.7109375" style="7" customWidth="1"/>
    <col min="15854" max="15854" width="10.28515625" style="7" customWidth="1"/>
    <col min="15855" max="15855" width="10.7109375" style="7" customWidth="1"/>
    <col min="15856" max="15856" width="10" style="7" customWidth="1"/>
    <col min="15857" max="15857" width="10.28515625" style="7" customWidth="1"/>
    <col min="15858" max="15858" width="12" style="7" customWidth="1"/>
    <col min="15859" max="15860" width="9.28515625" style="7" customWidth="1"/>
    <col min="15861" max="15862" width="9.28515625" style="7"/>
    <col min="15863" max="15863" width="10.42578125" style="7" customWidth="1"/>
    <col min="15864" max="16083" width="9.28515625" style="7"/>
    <col min="16084" max="16084" width="16.7109375" style="7" customWidth="1"/>
    <col min="16085" max="16108" width="9.28515625" style="7" customWidth="1"/>
    <col min="16109" max="16109" width="9.7109375" style="7" customWidth="1"/>
    <col min="16110" max="16110" width="10.28515625" style="7" customWidth="1"/>
    <col min="16111" max="16111" width="10.7109375" style="7" customWidth="1"/>
    <col min="16112" max="16112" width="10" style="7" customWidth="1"/>
    <col min="16113" max="16113" width="10.28515625" style="7" customWidth="1"/>
    <col min="16114" max="16114" width="12" style="7" customWidth="1"/>
    <col min="16115" max="16116" width="9.28515625" style="7" customWidth="1"/>
    <col min="16117" max="16118" width="9.28515625" style="7"/>
    <col min="16119" max="16119" width="10.42578125" style="7" customWidth="1"/>
    <col min="16120" max="16384" width="9.28515625" style="7"/>
  </cols>
  <sheetData>
    <row r="1" spans="1:76" s="69" customFormat="1" ht="18.75" x14ac:dyDescent="0.3">
      <c r="A1" s="262" t="s">
        <v>194</v>
      </c>
      <c r="B1" s="295" t="s">
        <v>195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7"/>
    </row>
    <row r="2" spans="1:76" s="69" customFormat="1" ht="18.75" x14ac:dyDescent="0.3">
      <c r="A2" s="262"/>
      <c r="B2" s="298" t="s">
        <v>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300"/>
    </row>
    <row r="3" spans="1:76" s="69" customFormat="1" ht="18.75" x14ac:dyDescent="0.3">
      <c r="A3" s="301" t="s">
        <v>196</v>
      </c>
      <c r="B3" s="302" t="s">
        <v>173</v>
      </c>
      <c r="C3" s="304" t="s">
        <v>11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48" t="s">
        <v>12</v>
      </c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</row>
    <row r="4" spans="1:76" s="162" customFormat="1" ht="18.75" x14ac:dyDescent="0.3">
      <c r="A4" s="226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223">
        <v>2018</v>
      </c>
      <c r="Q4" s="258"/>
      <c r="R4" s="258"/>
      <c r="S4" s="258"/>
      <c r="T4" s="258"/>
      <c r="U4" s="258"/>
      <c r="V4" s="258"/>
      <c r="W4" s="258"/>
      <c r="X4" s="245"/>
      <c r="Y4" s="245"/>
      <c r="Z4" s="245"/>
      <c r="AA4" s="245"/>
      <c r="AB4" s="223">
        <v>2019</v>
      </c>
      <c r="AC4" s="258"/>
      <c r="AD4" s="258"/>
      <c r="AE4" s="258"/>
      <c r="AF4" s="258"/>
      <c r="AG4" s="258"/>
      <c r="AH4" s="258"/>
      <c r="AI4" s="258"/>
      <c r="AJ4" s="245"/>
      <c r="AK4" s="245"/>
      <c r="AL4" s="245"/>
      <c r="AM4" s="245"/>
      <c r="AN4" s="223">
        <v>2020</v>
      </c>
      <c r="AO4" s="258"/>
      <c r="AP4" s="258"/>
      <c r="AQ4" s="258"/>
      <c r="AR4" s="258"/>
      <c r="AS4" s="258"/>
      <c r="AT4" s="258"/>
      <c r="AU4" s="258"/>
      <c r="AV4" s="245"/>
      <c r="AW4" s="245"/>
      <c r="AX4" s="245"/>
      <c r="AY4" s="245"/>
      <c r="AZ4" s="307">
        <v>2021</v>
      </c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8" t="s">
        <v>222</v>
      </c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10"/>
    </row>
    <row r="5" spans="1:76" s="70" customFormat="1" ht="15" x14ac:dyDescent="0.25">
      <c r="A5" s="226"/>
      <c r="B5" s="303"/>
      <c r="C5" s="163">
        <v>2010</v>
      </c>
      <c r="D5" s="163">
        <v>2011</v>
      </c>
      <c r="E5" s="115">
        <v>2012</v>
      </c>
      <c r="F5" s="115">
        <v>2013</v>
      </c>
      <c r="G5" s="115">
        <v>2014</v>
      </c>
      <c r="H5" s="115">
        <v>2015</v>
      </c>
      <c r="I5" s="115">
        <v>2016</v>
      </c>
      <c r="J5" s="115">
        <v>2017</v>
      </c>
      <c r="K5" s="115">
        <v>2018</v>
      </c>
      <c r="L5" s="115">
        <v>2019</v>
      </c>
      <c r="M5" s="89">
        <v>2020</v>
      </c>
      <c r="N5" s="89">
        <v>2021</v>
      </c>
      <c r="O5" s="193" t="s">
        <v>222</v>
      </c>
      <c r="P5" s="10" t="s">
        <v>112</v>
      </c>
      <c r="Q5" s="10" t="s">
        <v>113</v>
      </c>
      <c r="R5" s="10" t="s">
        <v>114</v>
      </c>
      <c r="S5" s="10" t="s">
        <v>115</v>
      </c>
      <c r="T5" s="10" t="s">
        <v>17</v>
      </c>
      <c r="U5" s="10" t="s">
        <v>18</v>
      </c>
      <c r="V5" s="10" t="s">
        <v>19</v>
      </c>
      <c r="W5" s="10" t="s">
        <v>20</v>
      </c>
      <c r="X5" s="10" t="s">
        <v>116</v>
      </c>
      <c r="Y5" s="10" t="s">
        <v>117</v>
      </c>
      <c r="Z5" s="10" t="s">
        <v>118</v>
      </c>
      <c r="AA5" s="10" t="s">
        <v>119</v>
      </c>
      <c r="AB5" s="10" t="s">
        <v>112</v>
      </c>
      <c r="AC5" s="10" t="s">
        <v>113</v>
      </c>
      <c r="AD5" s="10" t="s">
        <v>114</v>
      </c>
      <c r="AE5" s="10" t="s">
        <v>115</v>
      </c>
      <c r="AF5" s="10" t="s">
        <v>17</v>
      </c>
      <c r="AG5" s="10" t="s">
        <v>18</v>
      </c>
      <c r="AH5" s="10" t="s">
        <v>19</v>
      </c>
      <c r="AI5" s="10" t="s">
        <v>20</v>
      </c>
      <c r="AJ5" s="10" t="s">
        <v>116</v>
      </c>
      <c r="AK5" s="10" t="s">
        <v>117</v>
      </c>
      <c r="AL5" s="10" t="s">
        <v>118</v>
      </c>
      <c r="AM5" s="10" t="s">
        <v>119</v>
      </c>
      <c r="AN5" s="10" t="s">
        <v>112</v>
      </c>
      <c r="AO5" s="10" t="s">
        <v>113</v>
      </c>
      <c r="AP5" s="10" t="s">
        <v>114</v>
      </c>
      <c r="AQ5" s="10" t="s">
        <v>115</v>
      </c>
      <c r="AR5" s="10" t="s">
        <v>17</v>
      </c>
      <c r="AS5" s="10" t="s">
        <v>18</v>
      </c>
      <c r="AT5" s="10" t="s">
        <v>19</v>
      </c>
      <c r="AU5" s="10" t="s">
        <v>20</v>
      </c>
      <c r="AV5" s="10" t="s">
        <v>116</v>
      </c>
      <c r="AW5" s="10" t="s">
        <v>117</v>
      </c>
      <c r="AX5" s="10" t="s">
        <v>118</v>
      </c>
      <c r="AY5" s="10" t="s">
        <v>119</v>
      </c>
      <c r="AZ5" s="164" t="s">
        <v>112</v>
      </c>
      <c r="BA5" s="164" t="s">
        <v>113</v>
      </c>
      <c r="BB5" s="164" t="s">
        <v>114</v>
      </c>
      <c r="BC5" s="164" t="s">
        <v>115</v>
      </c>
      <c r="BD5" s="164" t="s">
        <v>17</v>
      </c>
      <c r="BE5" s="164" t="s">
        <v>18</v>
      </c>
      <c r="BF5" s="164" t="s">
        <v>19</v>
      </c>
      <c r="BG5" s="164" t="s">
        <v>20</v>
      </c>
      <c r="BH5" s="164" t="s">
        <v>116</v>
      </c>
      <c r="BI5" s="164" t="s">
        <v>117</v>
      </c>
      <c r="BJ5" s="164" t="s">
        <v>118</v>
      </c>
      <c r="BK5" s="164" t="s">
        <v>119</v>
      </c>
      <c r="BL5" s="198" t="s">
        <v>112</v>
      </c>
      <c r="BM5" s="198" t="s">
        <v>113</v>
      </c>
      <c r="BN5" s="198" t="s">
        <v>114</v>
      </c>
      <c r="BO5" s="164" t="s">
        <v>115</v>
      </c>
      <c r="BP5" s="164" t="s">
        <v>17</v>
      </c>
      <c r="BQ5" s="164" t="s">
        <v>18</v>
      </c>
      <c r="BR5" s="164" t="s">
        <v>19</v>
      </c>
      <c r="BS5" s="164" t="s">
        <v>20</v>
      </c>
      <c r="BT5" s="164" t="s">
        <v>116</v>
      </c>
      <c r="BU5" s="164" t="s">
        <v>117</v>
      </c>
      <c r="BV5" s="164" t="s">
        <v>118</v>
      </c>
      <c r="BW5" s="164" t="s">
        <v>119</v>
      </c>
    </row>
    <row r="6" spans="1:76" s="10" customFormat="1" x14ac:dyDescent="0.2">
      <c r="A6" s="311" t="s">
        <v>197</v>
      </c>
      <c r="B6" s="165" t="s">
        <v>120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45">
        <v>0</v>
      </c>
      <c r="J6" s="73">
        <v>0</v>
      </c>
      <c r="K6" s="73">
        <f>SUM(P6:AA6)</f>
        <v>0</v>
      </c>
      <c r="L6" s="73">
        <f>SUM(AB6:AM6)</f>
        <v>0</v>
      </c>
      <c r="M6" s="45">
        <f>SUM(AN6:AY6)</f>
        <v>0</v>
      </c>
      <c r="N6" s="45">
        <f t="shared" ref="N6:N25" si="0">SUM(AZ6:BK6)</f>
        <v>0</v>
      </c>
      <c r="O6" s="188">
        <f t="shared" ref="O6:O9" si="1">SUM(BL6:BW6)</f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</row>
    <row r="7" spans="1:76" s="10" customFormat="1" x14ac:dyDescent="0.2">
      <c r="A7" s="312"/>
      <c r="B7" s="165" t="s">
        <v>177</v>
      </c>
      <c r="C7" s="73">
        <v>5966.54</v>
      </c>
      <c r="D7" s="73">
        <v>17378.580000000002</v>
      </c>
      <c r="E7" s="73">
        <v>1596.98</v>
      </c>
      <c r="F7" s="73">
        <v>41038.960000000006</v>
      </c>
      <c r="G7" s="73">
        <v>36613.47</v>
      </c>
      <c r="H7" s="73">
        <v>6390.4599999999991</v>
      </c>
      <c r="I7" s="45">
        <v>2998.8199999999997</v>
      </c>
      <c r="J7" s="73">
        <v>49587.510000000009</v>
      </c>
      <c r="K7" s="73">
        <f t="shared" ref="K7:K25" si="2">SUM(P7:AA7)</f>
        <v>2296.14</v>
      </c>
      <c r="L7" s="73">
        <f>SUM(AB7:AM7)</f>
        <v>27244.35</v>
      </c>
      <c r="M7" s="45">
        <f t="shared" ref="M7:M25" si="3">SUM(AN7:AY7)</f>
        <v>33890.559999999998</v>
      </c>
      <c r="N7" s="45">
        <f t="shared" si="0"/>
        <v>41301.89</v>
      </c>
      <c r="O7" s="188">
        <f t="shared" si="1"/>
        <v>102548.6</v>
      </c>
      <c r="P7" s="36">
        <v>0</v>
      </c>
      <c r="Q7" s="36">
        <v>0</v>
      </c>
      <c r="R7" s="36">
        <v>757.01</v>
      </c>
      <c r="S7" s="36">
        <v>0</v>
      </c>
      <c r="T7" s="36">
        <v>469.32</v>
      </c>
      <c r="U7" s="36">
        <v>0</v>
      </c>
      <c r="V7" s="36">
        <v>708.38</v>
      </c>
      <c r="W7" s="36"/>
      <c r="X7" s="36"/>
      <c r="Y7" s="36">
        <v>361.43</v>
      </c>
      <c r="Z7" s="36"/>
      <c r="AA7" s="36"/>
      <c r="AB7" s="36"/>
      <c r="AC7" s="36"/>
      <c r="AD7" s="36">
        <v>957.06000000000006</v>
      </c>
      <c r="AE7" s="36">
        <v>0</v>
      </c>
      <c r="AF7" s="36">
        <v>0</v>
      </c>
      <c r="AG7" s="36">
        <v>0</v>
      </c>
      <c r="AH7" s="36">
        <v>4044.54</v>
      </c>
      <c r="AI7" s="36">
        <v>0</v>
      </c>
      <c r="AJ7" s="36">
        <v>0</v>
      </c>
      <c r="AK7" s="36">
        <v>0</v>
      </c>
      <c r="AL7" s="36">
        <v>17819.18</v>
      </c>
      <c r="AM7" s="36">
        <v>4423.5700000000006</v>
      </c>
      <c r="AN7" s="36">
        <v>0</v>
      </c>
      <c r="AO7" s="36">
        <v>16152.02</v>
      </c>
      <c r="AP7" s="36">
        <v>0</v>
      </c>
      <c r="AQ7" s="36">
        <v>15822.08</v>
      </c>
      <c r="AR7" s="36">
        <v>0</v>
      </c>
      <c r="AS7" s="36">
        <v>0</v>
      </c>
      <c r="AT7" s="36">
        <v>0</v>
      </c>
      <c r="AU7" s="36">
        <v>0</v>
      </c>
      <c r="AV7" s="38">
        <v>1916.46</v>
      </c>
      <c r="AW7" s="36">
        <v>0</v>
      </c>
      <c r="AX7" s="36">
        <v>0</v>
      </c>
      <c r="AY7" s="36">
        <v>0</v>
      </c>
      <c r="AZ7" s="36"/>
      <c r="BA7" s="36">
        <v>0</v>
      </c>
      <c r="BB7" s="36">
        <v>0</v>
      </c>
      <c r="BC7" s="36">
        <v>0</v>
      </c>
      <c r="BD7" s="36">
        <v>0</v>
      </c>
      <c r="BE7" s="144">
        <v>41301.89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/>
      <c r="BP7" s="36"/>
      <c r="BQ7" s="36"/>
      <c r="BR7" s="36"/>
      <c r="BS7" s="36"/>
      <c r="BT7" s="36"/>
      <c r="BU7" s="36"/>
      <c r="BV7" s="36"/>
      <c r="BW7" s="36">
        <v>102548.6</v>
      </c>
      <c r="BX7" s="36"/>
    </row>
    <row r="8" spans="1:76" s="10" customFormat="1" x14ac:dyDescent="0.2">
      <c r="A8" s="313"/>
      <c r="B8" s="27" t="s">
        <v>178</v>
      </c>
      <c r="C8" s="166">
        <v>-5966.54</v>
      </c>
      <c r="D8" s="166">
        <v>-17378.580000000002</v>
      </c>
      <c r="E8" s="166">
        <v>-1596.98</v>
      </c>
      <c r="F8" s="166">
        <v>-41038.960000000006</v>
      </c>
      <c r="G8" s="166">
        <v>-36613.47</v>
      </c>
      <c r="H8" s="166">
        <v>-6390.4599999999991</v>
      </c>
      <c r="I8" s="80">
        <v>-2998.8199999999997</v>
      </c>
      <c r="J8" s="166">
        <v>-49587.510000000009</v>
      </c>
      <c r="K8" s="166">
        <f t="shared" si="2"/>
        <v>-2296.14</v>
      </c>
      <c r="L8" s="166">
        <f t="shared" ref="L8:L25" si="4">SUM(AB8:AM8)</f>
        <v>-27244.35</v>
      </c>
      <c r="M8" s="80">
        <f>SUM(AN8:AY8)</f>
        <v>-33890.559999999998</v>
      </c>
      <c r="N8" s="80">
        <f t="shared" si="0"/>
        <v>-41301.89</v>
      </c>
      <c r="O8" s="188">
        <f t="shared" si="1"/>
        <v>-102548.6</v>
      </c>
      <c r="P8" s="37">
        <v>0</v>
      </c>
      <c r="Q8" s="37">
        <v>0</v>
      </c>
      <c r="R8" s="37">
        <v>-757.01</v>
      </c>
      <c r="S8" s="37">
        <v>0</v>
      </c>
      <c r="T8" s="37">
        <v>-469.32</v>
      </c>
      <c r="U8" s="37">
        <v>0</v>
      </c>
      <c r="V8" s="37">
        <v>-708.38</v>
      </c>
      <c r="W8" s="37">
        <v>0</v>
      </c>
      <c r="X8" s="37">
        <v>0</v>
      </c>
      <c r="Y8" s="37">
        <v>-361.43</v>
      </c>
      <c r="Z8" s="37">
        <v>0</v>
      </c>
      <c r="AA8" s="37">
        <v>0</v>
      </c>
      <c r="AB8" s="37">
        <v>0</v>
      </c>
      <c r="AC8" s="37">
        <v>0</v>
      </c>
      <c r="AD8" s="37">
        <v>-957.06000000000006</v>
      </c>
      <c r="AE8" s="37">
        <v>0</v>
      </c>
      <c r="AF8" s="37">
        <v>0</v>
      </c>
      <c r="AG8" s="37">
        <v>0</v>
      </c>
      <c r="AH8" s="37">
        <v>-4044.54</v>
      </c>
      <c r="AI8" s="37">
        <v>0</v>
      </c>
      <c r="AJ8" s="37">
        <v>0</v>
      </c>
      <c r="AK8" s="37">
        <v>0</v>
      </c>
      <c r="AL8" s="37">
        <v>-17819.18</v>
      </c>
      <c r="AM8" s="37">
        <v>-4423.5700000000006</v>
      </c>
      <c r="AN8" s="37">
        <v>0</v>
      </c>
      <c r="AO8" s="37">
        <v>-16152.02</v>
      </c>
      <c r="AP8" s="37">
        <v>0</v>
      </c>
      <c r="AQ8" s="37">
        <v>-15822.08</v>
      </c>
      <c r="AR8" s="37">
        <v>0</v>
      </c>
      <c r="AS8" s="37">
        <v>0</v>
      </c>
      <c r="AT8" s="35">
        <f t="shared" ref="AT8:AY8" si="5">AT6-AT7</f>
        <v>0</v>
      </c>
      <c r="AU8" s="35">
        <f t="shared" si="5"/>
        <v>0</v>
      </c>
      <c r="AV8" s="35">
        <f t="shared" si="5"/>
        <v>-1916.46</v>
      </c>
      <c r="AW8" s="35">
        <f t="shared" si="5"/>
        <v>0</v>
      </c>
      <c r="AX8" s="35">
        <f t="shared" si="5"/>
        <v>0</v>
      </c>
      <c r="AY8" s="35">
        <f t="shared" si="5"/>
        <v>0</v>
      </c>
      <c r="AZ8" s="35">
        <f t="shared" ref="AZ8:BH8" si="6">AZ6-AZ7</f>
        <v>0</v>
      </c>
      <c r="BA8" s="35">
        <f t="shared" si="6"/>
        <v>0</v>
      </c>
      <c r="BB8" s="35">
        <f t="shared" si="6"/>
        <v>0</v>
      </c>
      <c r="BC8" s="35">
        <f t="shared" si="6"/>
        <v>0</v>
      </c>
      <c r="BD8" s="35">
        <f t="shared" si="6"/>
        <v>0</v>
      </c>
      <c r="BE8" s="35">
        <f t="shared" si="6"/>
        <v>-41301.89</v>
      </c>
      <c r="BF8" s="35">
        <f t="shared" si="6"/>
        <v>0</v>
      </c>
      <c r="BG8" s="35">
        <f t="shared" si="6"/>
        <v>0</v>
      </c>
      <c r="BH8" s="35">
        <f t="shared" si="6"/>
        <v>0</v>
      </c>
      <c r="BI8" s="147">
        <v>0</v>
      </c>
      <c r="BJ8" s="147">
        <v>0</v>
      </c>
      <c r="BK8" s="147">
        <v>0</v>
      </c>
      <c r="BL8" s="147">
        <f>BL6-BL7</f>
        <v>0</v>
      </c>
      <c r="BM8" s="147">
        <f t="shared" ref="BM8:BW8" si="7">BM6-BM7</f>
        <v>0</v>
      </c>
      <c r="BN8" s="147">
        <f t="shared" si="7"/>
        <v>0</v>
      </c>
      <c r="BO8" s="147">
        <f t="shared" si="7"/>
        <v>0</v>
      </c>
      <c r="BP8" s="147">
        <f t="shared" si="7"/>
        <v>0</v>
      </c>
      <c r="BQ8" s="147">
        <f t="shared" si="7"/>
        <v>0</v>
      </c>
      <c r="BR8" s="147">
        <f t="shared" si="7"/>
        <v>0</v>
      </c>
      <c r="BS8" s="147">
        <f t="shared" si="7"/>
        <v>0</v>
      </c>
      <c r="BT8" s="147">
        <f t="shared" si="7"/>
        <v>0</v>
      </c>
      <c r="BU8" s="147">
        <f t="shared" si="7"/>
        <v>0</v>
      </c>
      <c r="BV8" s="147">
        <f t="shared" si="7"/>
        <v>0</v>
      </c>
      <c r="BW8" s="147">
        <f t="shared" si="7"/>
        <v>-102548.6</v>
      </c>
      <c r="BX8" s="147"/>
    </row>
    <row r="9" spans="1:76" s="10" customFormat="1" x14ac:dyDescent="0.2">
      <c r="A9" s="311" t="s">
        <v>198</v>
      </c>
      <c r="B9" s="165" t="s">
        <v>120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45">
        <v>0</v>
      </c>
      <c r="J9" s="73">
        <v>0</v>
      </c>
      <c r="K9" s="73">
        <f t="shared" si="2"/>
        <v>0</v>
      </c>
      <c r="L9" s="73">
        <f t="shared" si="4"/>
        <v>50</v>
      </c>
      <c r="M9" s="45">
        <f t="shared" si="3"/>
        <v>0</v>
      </c>
      <c r="N9" s="45">
        <f t="shared" si="0"/>
        <v>0</v>
      </c>
      <c r="O9" s="188">
        <f t="shared" si="1"/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50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</row>
    <row r="10" spans="1:76" s="10" customFormat="1" x14ac:dyDescent="0.2">
      <c r="A10" s="312"/>
      <c r="B10" s="165" t="s">
        <v>177</v>
      </c>
      <c r="C10" s="73">
        <v>608848.75999999931</v>
      </c>
      <c r="D10" s="73">
        <v>666746.36999999953</v>
      </c>
      <c r="E10" s="73">
        <v>605891.20000000042</v>
      </c>
      <c r="F10" s="73">
        <v>706611.33000000031</v>
      </c>
      <c r="G10" s="73">
        <v>1082101.7599999995</v>
      </c>
      <c r="H10" s="73">
        <v>1304874.0700000003</v>
      </c>
      <c r="I10" s="73">
        <v>1058600.5899999992</v>
      </c>
      <c r="J10" s="73">
        <v>1621398.3799999994</v>
      </c>
      <c r="K10" s="73">
        <f t="shared" si="2"/>
        <v>851460.99199999985</v>
      </c>
      <c r="L10" s="73">
        <f t="shared" si="4"/>
        <v>1157341.5899999999</v>
      </c>
      <c r="M10" s="45">
        <f t="shared" si="3"/>
        <v>1187628.7900000003</v>
      </c>
      <c r="N10" s="45">
        <f t="shared" si="0"/>
        <v>1059898.0700000005</v>
      </c>
      <c r="O10" s="188">
        <f>SUM(BL10:BW10)</f>
        <v>728268.1399999999</v>
      </c>
      <c r="P10" s="36">
        <v>90310.409999999989</v>
      </c>
      <c r="Q10" s="36">
        <v>58484.9</v>
      </c>
      <c r="R10" s="36">
        <v>132462.872</v>
      </c>
      <c r="S10" s="36">
        <v>30752.720000000001</v>
      </c>
      <c r="T10" s="36">
        <v>58721.84</v>
      </c>
      <c r="U10" s="36">
        <v>43234.36</v>
      </c>
      <c r="V10" s="36">
        <v>15236.48</v>
      </c>
      <c r="W10" s="36">
        <v>81484</v>
      </c>
      <c r="X10" s="36">
        <v>22732.190000000002</v>
      </c>
      <c r="Y10" s="36">
        <v>81842.00999999998</v>
      </c>
      <c r="Z10" s="36">
        <v>53185.710000000006</v>
      </c>
      <c r="AA10" s="36">
        <v>183013.5</v>
      </c>
      <c r="AB10" s="36">
        <v>31370.44</v>
      </c>
      <c r="AC10" s="36">
        <v>114417.1</v>
      </c>
      <c r="AD10" s="36">
        <v>127891.26</v>
      </c>
      <c r="AE10" s="36">
        <v>58305.91</v>
      </c>
      <c r="AF10" s="36">
        <v>34911.54</v>
      </c>
      <c r="AG10" s="36">
        <v>61844.290000000008</v>
      </c>
      <c r="AH10" s="36">
        <v>38223.4</v>
      </c>
      <c r="AI10" s="36">
        <v>91098.75</v>
      </c>
      <c r="AJ10" s="36">
        <v>158610.14000000001</v>
      </c>
      <c r="AK10" s="36">
        <v>243663.17000000007</v>
      </c>
      <c r="AL10" s="36">
        <v>4189.3500000000004</v>
      </c>
      <c r="AM10" s="36">
        <v>192816.24</v>
      </c>
      <c r="AN10" s="36">
        <v>197.91</v>
      </c>
      <c r="AO10" s="36">
        <v>222342.69999999998</v>
      </c>
      <c r="AP10" s="36">
        <v>0</v>
      </c>
      <c r="AQ10" s="36">
        <v>48642.5</v>
      </c>
      <c r="AR10" s="36">
        <v>198775.28000000003</v>
      </c>
      <c r="AS10" s="36">
        <v>93921.430000000008</v>
      </c>
      <c r="AT10" s="38">
        <v>114584.65999999999</v>
      </c>
      <c r="AU10" s="36">
        <v>0</v>
      </c>
      <c r="AV10" s="38">
        <v>82282.679999999993</v>
      </c>
      <c r="AW10" s="38">
        <v>163106.82000000004</v>
      </c>
      <c r="AX10" s="36">
        <v>0</v>
      </c>
      <c r="AY10" s="38">
        <v>263774.81</v>
      </c>
      <c r="AZ10" s="36">
        <v>125685.49999999999</v>
      </c>
      <c r="BA10" s="36">
        <v>34601.680000000008</v>
      </c>
      <c r="BB10" s="36">
        <v>55833.5</v>
      </c>
      <c r="BC10" s="144">
        <v>1593.29</v>
      </c>
      <c r="BD10" s="144">
        <v>286126.97000000003</v>
      </c>
      <c r="BE10" s="144">
        <v>480.79</v>
      </c>
      <c r="BF10" s="144">
        <v>26240.74</v>
      </c>
      <c r="BG10" s="144">
        <v>674.97</v>
      </c>
      <c r="BH10" s="144">
        <v>469796.61000000016</v>
      </c>
      <c r="BI10" s="144">
        <v>55729.360000000008</v>
      </c>
      <c r="BJ10" s="144">
        <v>2765.04</v>
      </c>
      <c r="BK10" s="144">
        <v>369.62</v>
      </c>
      <c r="BL10" s="38"/>
      <c r="BM10" s="38">
        <v>34370</v>
      </c>
      <c r="BN10" s="38"/>
      <c r="BO10" s="36">
        <v>321813.65000000002</v>
      </c>
      <c r="BP10" s="36"/>
      <c r="BQ10" s="36">
        <v>1750.15</v>
      </c>
      <c r="BR10" s="36">
        <v>158602.85999999999</v>
      </c>
      <c r="BS10" s="36">
        <v>156574.55999999997</v>
      </c>
      <c r="BT10" s="36">
        <v>43461.1</v>
      </c>
      <c r="BU10" s="36"/>
      <c r="BV10" s="36">
        <v>11695.820000000002</v>
      </c>
      <c r="BW10" s="36"/>
      <c r="BX10" s="36"/>
    </row>
    <row r="11" spans="1:76" s="10" customFormat="1" x14ac:dyDescent="0.2">
      <c r="A11" s="313"/>
      <c r="B11" s="27" t="s">
        <v>178</v>
      </c>
      <c r="C11" s="166">
        <v>-608848.75999999931</v>
      </c>
      <c r="D11" s="166">
        <v>-666746.36999999953</v>
      </c>
      <c r="E11" s="166">
        <v>-605891.20000000042</v>
      </c>
      <c r="F11" s="166">
        <v>-706611.33000000031</v>
      </c>
      <c r="G11" s="166">
        <v>-1082101.7599999995</v>
      </c>
      <c r="H11" s="166">
        <v>-1304874.0700000003</v>
      </c>
      <c r="I11" s="166">
        <v>-1058600.5899999992</v>
      </c>
      <c r="J11" s="166">
        <v>-1621398.3799999994</v>
      </c>
      <c r="K11" s="166">
        <f t="shared" si="2"/>
        <v>-851460.99199999985</v>
      </c>
      <c r="L11" s="166">
        <f t="shared" si="4"/>
        <v>-1157291.5899999999</v>
      </c>
      <c r="M11" s="80">
        <f t="shared" si="3"/>
        <v>-1187628.7900000003</v>
      </c>
      <c r="N11" s="80">
        <f t="shared" si="0"/>
        <v>-1059898.0700000005</v>
      </c>
      <c r="O11" s="188">
        <f t="shared" ref="O11:O29" si="8">SUM(BL11:BW11)</f>
        <v>-728268.1399999999</v>
      </c>
      <c r="P11" s="37">
        <v>-90310.409999999989</v>
      </c>
      <c r="Q11" s="37">
        <v>-58484.9</v>
      </c>
      <c r="R11" s="37">
        <v>-132462.872</v>
      </c>
      <c r="S11" s="37">
        <v>-30752.720000000001</v>
      </c>
      <c r="T11" s="37">
        <v>-58721.84</v>
      </c>
      <c r="U11" s="37">
        <v>-43234.36</v>
      </c>
      <c r="V11" s="37">
        <v>-15236.48</v>
      </c>
      <c r="W11" s="37">
        <v>-81484</v>
      </c>
      <c r="X11" s="37">
        <v>-22732.190000000002</v>
      </c>
      <c r="Y11" s="37">
        <v>-81842.00999999998</v>
      </c>
      <c r="Z11" s="37">
        <v>-53185.710000000006</v>
      </c>
      <c r="AA11" s="37">
        <v>-183013.5</v>
      </c>
      <c r="AB11" s="37">
        <v>-31370.44</v>
      </c>
      <c r="AC11" s="37">
        <v>-114417.1</v>
      </c>
      <c r="AD11" s="37">
        <v>-127891.26</v>
      </c>
      <c r="AE11" s="37">
        <v>-58305.91</v>
      </c>
      <c r="AF11" s="37">
        <v>-34861.54</v>
      </c>
      <c r="AG11" s="37">
        <v>-61844.290000000008</v>
      </c>
      <c r="AH11" s="37">
        <v>-38223.4</v>
      </c>
      <c r="AI11" s="37">
        <v>-91098.75</v>
      </c>
      <c r="AJ11" s="37">
        <v>-158610.14000000001</v>
      </c>
      <c r="AK11" s="37">
        <v>-243663.17000000007</v>
      </c>
      <c r="AL11" s="37">
        <v>-4189.3500000000004</v>
      </c>
      <c r="AM11" s="37">
        <v>-192816.24</v>
      </c>
      <c r="AN11" s="37">
        <v>-197.91</v>
      </c>
      <c r="AO11" s="37">
        <v>-222342.69999999998</v>
      </c>
      <c r="AP11" s="37">
        <v>0</v>
      </c>
      <c r="AQ11" s="37">
        <v>-48642.5</v>
      </c>
      <c r="AR11" s="37">
        <v>-198775.28000000003</v>
      </c>
      <c r="AS11" s="37">
        <v>-93921.43</v>
      </c>
      <c r="AT11" s="35">
        <f t="shared" ref="AT11:AY11" si="9">AT9-AT10</f>
        <v>-114584.65999999999</v>
      </c>
      <c r="AU11" s="35">
        <f t="shared" si="9"/>
        <v>0</v>
      </c>
      <c r="AV11" s="35">
        <f t="shared" si="9"/>
        <v>-82282.679999999993</v>
      </c>
      <c r="AW11" s="35">
        <f t="shared" si="9"/>
        <v>-163106.82000000004</v>
      </c>
      <c r="AX11" s="35">
        <f t="shared" si="9"/>
        <v>0</v>
      </c>
      <c r="AY11" s="35">
        <f t="shared" si="9"/>
        <v>-263774.81</v>
      </c>
      <c r="AZ11" s="35">
        <f t="shared" ref="AZ11:BW11" si="10">AZ9-AZ10</f>
        <v>-125685.49999999999</v>
      </c>
      <c r="BA11" s="35">
        <f t="shared" si="10"/>
        <v>-34601.680000000008</v>
      </c>
      <c r="BB11" s="35">
        <f t="shared" si="10"/>
        <v>-55833.5</v>
      </c>
      <c r="BC11" s="35">
        <f t="shared" si="10"/>
        <v>-1593.29</v>
      </c>
      <c r="BD11" s="35">
        <f t="shared" si="10"/>
        <v>-286126.97000000003</v>
      </c>
      <c r="BE11" s="35">
        <f t="shared" si="10"/>
        <v>-480.79</v>
      </c>
      <c r="BF11" s="35">
        <f t="shared" si="10"/>
        <v>-26240.74</v>
      </c>
      <c r="BG11" s="35">
        <f t="shared" si="10"/>
        <v>-674.97</v>
      </c>
      <c r="BH11" s="35">
        <f t="shared" si="10"/>
        <v>-469796.61000000016</v>
      </c>
      <c r="BI11" s="35">
        <f t="shared" si="10"/>
        <v>-55729.360000000008</v>
      </c>
      <c r="BJ11" s="35">
        <f t="shared" si="10"/>
        <v>-2765.04</v>
      </c>
      <c r="BK11" s="35">
        <f t="shared" si="10"/>
        <v>-369.62</v>
      </c>
      <c r="BL11" s="35">
        <f t="shared" si="10"/>
        <v>0</v>
      </c>
      <c r="BM11" s="35">
        <f t="shared" si="10"/>
        <v>-34370</v>
      </c>
      <c r="BN11" s="35">
        <f t="shared" si="10"/>
        <v>0</v>
      </c>
      <c r="BO11" s="35">
        <f t="shared" si="10"/>
        <v>-321813.65000000002</v>
      </c>
      <c r="BP11" s="35">
        <f t="shared" si="10"/>
        <v>0</v>
      </c>
      <c r="BQ11" s="35">
        <f t="shared" si="10"/>
        <v>-1750.15</v>
      </c>
      <c r="BR11" s="35">
        <f t="shared" si="10"/>
        <v>-158602.85999999999</v>
      </c>
      <c r="BS11" s="35">
        <f t="shared" si="10"/>
        <v>-156574.55999999997</v>
      </c>
      <c r="BT11" s="35">
        <f t="shared" si="10"/>
        <v>-43461.1</v>
      </c>
      <c r="BU11" s="35">
        <f t="shared" si="10"/>
        <v>0</v>
      </c>
      <c r="BV11" s="35">
        <f t="shared" si="10"/>
        <v>-11695.820000000002</v>
      </c>
      <c r="BW11" s="35">
        <f t="shared" si="10"/>
        <v>0</v>
      </c>
      <c r="BX11" s="36"/>
    </row>
    <row r="12" spans="1:76" s="10" customFormat="1" x14ac:dyDescent="0.2">
      <c r="A12" s="314" t="s">
        <v>199</v>
      </c>
      <c r="B12" s="165" t="s">
        <v>120</v>
      </c>
      <c r="C12" s="73">
        <v>365179.17000000004</v>
      </c>
      <c r="D12" s="73">
        <v>50</v>
      </c>
      <c r="E12" s="73">
        <v>0</v>
      </c>
      <c r="F12" s="73">
        <v>0</v>
      </c>
      <c r="G12" s="73">
        <v>0</v>
      </c>
      <c r="H12" s="73">
        <v>50</v>
      </c>
      <c r="I12" s="73">
        <v>0</v>
      </c>
      <c r="J12" s="73">
        <v>0</v>
      </c>
      <c r="K12" s="73">
        <f t="shared" si="2"/>
        <v>0</v>
      </c>
      <c r="L12" s="73">
        <f t="shared" si="4"/>
        <v>450</v>
      </c>
      <c r="M12" s="45">
        <f t="shared" si="3"/>
        <v>150</v>
      </c>
      <c r="N12" s="45">
        <f t="shared" si="0"/>
        <v>0</v>
      </c>
      <c r="O12" s="188">
        <f t="shared" si="8"/>
        <v>500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450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11">
        <v>150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/>
      <c r="BP12" s="36"/>
      <c r="BQ12" s="36"/>
      <c r="BR12" s="36"/>
      <c r="BS12" s="36">
        <v>500</v>
      </c>
      <c r="BT12" s="36"/>
      <c r="BU12" s="36"/>
      <c r="BV12" s="36"/>
      <c r="BW12" s="36"/>
      <c r="BX12" s="36"/>
    </row>
    <row r="13" spans="1:76" s="10" customFormat="1" x14ac:dyDescent="0.2">
      <c r="A13" s="315"/>
      <c r="B13" s="165" t="s">
        <v>177</v>
      </c>
      <c r="C13" s="73">
        <v>10190860.683000002</v>
      </c>
      <c r="D13" s="73">
        <v>12747538.649999933</v>
      </c>
      <c r="E13" s="73">
        <v>8001730.6000000173</v>
      </c>
      <c r="F13" s="73">
        <v>8253592.8999999715</v>
      </c>
      <c r="G13" s="73">
        <v>10282598.460000036</v>
      </c>
      <c r="H13" s="73">
        <v>26111689.589999951</v>
      </c>
      <c r="I13" s="73">
        <v>9361443.7800000198</v>
      </c>
      <c r="J13" s="73">
        <v>10402003.860000011</v>
      </c>
      <c r="K13" s="73">
        <f t="shared" si="2"/>
        <v>8126414.0899999971</v>
      </c>
      <c r="L13" s="73">
        <f t="shared" si="4"/>
        <v>13864700.189999999</v>
      </c>
      <c r="M13" s="45">
        <f t="shared" si="3"/>
        <v>15720635.02</v>
      </c>
      <c r="N13" s="45">
        <f t="shared" si="0"/>
        <v>11008731.540000001</v>
      </c>
      <c r="O13" s="188">
        <f t="shared" si="8"/>
        <v>16513100.460000008</v>
      </c>
      <c r="P13" s="36">
        <v>944787.11000000138</v>
      </c>
      <c r="Q13" s="36">
        <v>451246.95999999979</v>
      </c>
      <c r="R13" s="36">
        <v>810660.04999999923</v>
      </c>
      <c r="S13" s="36">
        <v>578780.89999999944</v>
      </c>
      <c r="T13" s="36">
        <v>848470.89999999979</v>
      </c>
      <c r="U13" s="36">
        <v>537306.10999999975</v>
      </c>
      <c r="V13" s="36">
        <v>688121.85000000021</v>
      </c>
      <c r="W13" s="36">
        <v>379085.1599999998</v>
      </c>
      <c r="X13" s="36">
        <v>541379.75000000035</v>
      </c>
      <c r="Y13" s="36">
        <v>605896.5199999999</v>
      </c>
      <c r="Z13" s="36">
        <v>644622.60999999929</v>
      </c>
      <c r="AA13" s="36">
        <v>1096056.1699999983</v>
      </c>
      <c r="AB13" s="36">
        <v>1939903.6400000001</v>
      </c>
      <c r="AC13" s="36">
        <v>818688.67</v>
      </c>
      <c r="AD13" s="36">
        <v>1268138.2200000004</v>
      </c>
      <c r="AE13" s="36">
        <v>1807267.6699999995</v>
      </c>
      <c r="AF13" s="36">
        <v>1132155.6900000009</v>
      </c>
      <c r="AG13" s="36">
        <v>889492.4100000005</v>
      </c>
      <c r="AH13" s="36">
        <v>827413.71000000159</v>
      </c>
      <c r="AI13" s="36">
        <v>1165869.4499999981</v>
      </c>
      <c r="AJ13" s="36">
        <v>1427907.9300000002</v>
      </c>
      <c r="AK13" s="36">
        <v>1126695.8099999996</v>
      </c>
      <c r="AL13" s="36">
        <v>1194930.3700000001</v>
      </c>
      <c r="AM13" s="36">
        <v>266236.61999999982</v>
      </c>
      <c r="AN13" s="36">
        <v>1442144.8899999997</v>
      </c>
      <c r="AO13" s="36">
        <v>1180789.5699999982</v>
      </c>
      <c r="AP13" s="36">
        <v>228351.47</v>
      </c>
      <c r="AQ13" s="36">
        <v>1040669.06</v>
      </c>
      <c r="AR13" s="36">
        <v>742589.49000000011</v>
      </c>
      <c r="AS13" s="36">
        <v>693548.03999999911</v>
      </c>
      <c r="AT13" s="38">
        <v>987471.05000000016</v>
      </c>
      <c r="AU13" s="38">
        <v>1065233</v>
      </c>
      <c r="AV13" s="38">
        <v>611793.46999999951</v>
      </c>
      <c r="AW13" s="38">
        <v>1221494.1800000018</v>
      </c>
      <c r="AX13" s="38">
        <v>896019.25000000151</v>
      </c>
      <c r="AY13" s="38">
        <v>5610531.5499999998</v>
      </c>
      <c r="AZ13" s="144">
        <v>1016904.6000000004</v>
      </c>
      <c r="BA13" s="144">
        <v>1124008.5600000003</v>
      </c>
      <c r="BB13" s="144">
        <v>678108.40999999933</v>
      </c>
      <c r="BC13" s="144">
        <v>682367.25000000023</v>
      </c>
      <c r="BD13" s="144">
        <v>860633.22999999952</v>
      </c>
      <c r="BE13" s="144">
        <v>1148254.6500000025</v>
      </c>
      <c r="BF13" s="144">
        <v>678702.45000000019</v>
      </c>
      <c r="BG13" s="144">
        <v>514371.19999999972</v>
      </c>
      <c r="BH13" s="144">
        <v>1741569.2599999995</v>
      </c>
      <c r="BI13" s="144">
        <v>2060503.4999999995</v>
      </c>
      <c r="BJ13" s="144">
        <v>128176.7399999998</v>
      </c>
      <c r="BK13" s="144">
        <v>375131.69000000024</v>
      </c>
      <c r="BL13" s="38">
        <v>772521.73999999964</v>
      </c>
      <c r="BM13" s="38">
        <v>743202.54000000015</v>
      </c>
      <c r="BN13" s="38">
        <v>1254388.4000000001</v>
      </c>
      <c r="BO13" s="36">
        <v>1391143.5000000002</v>
      </c>
      <c r="BP13" s="36">
        <v>1336417.98</v>
      </c>
      <c r="BQ13" s="36">
        <v>583485.98999999987</v>
      </c>
      <c r="BR13" s="36">
        <v>2522022.1000000024</v>
      </c>
      <c r="BS13" s="36">
        <v>3213881.0800000057</v>
      </c>
      <c r="BT13" s="36">
        <v>1639302.1499999997</v>
      </c>
      <c r="BU13" s="36">
        <v>907877.75</v>
      </c>
      <c r="BV13" s="36">
        <v>1891506.5499999993</v>
      </c>
      <c r="BW13" s="36">
        <v>257350.68000000017</v>
      </c>
      <c r="BX13" s="36"/>
    </row>
    <row r="14" spans="1:76" s="10" customFormat="1" x14ac:dyDescent="0.2">
      <c r="A14" s="316"/>
      <c r="B14" s="27" t="s">
        <v>178</v>
      </c>
      <c r="C14" s="166">
        <v>-9825681.5130000021</v>
      </c>
      <c r="D14" s="166">
        <v>-12747488.649999933</v>
      </c>
      <c r="E14" s="166">
        <v>-8001730.6000000173</v>
      </c>
      <c r="F14" s="166">
        <v>-8253592.8999999715</v>
      </c>
      <c r="G14" s="166">
        <v>-10282598.460000036</v>
      </c>
      <c r="H14" s="166">
        <v>-26111639.589999951</v>
      </c>
      <c r="I14" s="166">
        <v>-9361443.7800000198</v>
      </c>
      <c r="J14" s="166">
        <v>-10402003.860000011</v>
      </c>
      <c r="K14" s="166">
        <f t="shared" si="2"/>
        <v>-8126414.0899999971</v>
      </c>
      <c r="L14" s="166">
        <f t="shared" si="4"/>
        <v>-13864250.189999999</v>
      </c>
      <c r="M14" s="80">
        <f t="shared" si="3"/>
        <v>-15720485.02</v>
      </c>
      <c r="N14" s="80">
        <f t="shared" si="0"/>
        <v>-11008731.540000001</v>
      </c>
      <c r="O14" s="188">
        <f t="shared" si="8"/>
        <v>-16512600.460000008</v>
      </c>
      <c r="P14" s="37">
        <v>-944787.11000000138</v>
      </c>
      <c r="Q14" s="37">
        <v>-451246.95999999979</v>
      </c>
      <c r="R14" s="37">
        <v>-810660.04999999923</v>
      </c>
      <c r="S14" s="37">
        <v>-578780.89999999944</v>
      </c>
      <c r="T14" s="37">
        <v>-848470.89999999979</v>
      </c>
      <c r="U14" s="37">
        <v>-537306.10999999975</v>
      </c>
      <c r="V14" s="37">
        <v>-688121.85000000021</v>
      </c>
      <c r="W14" s="37">
        <v>-379085.1599999998</v>
      </c>
      <c r="X14" s="37">
        <v>-541379.75000000035</v>
      </c>
      <c r="Y14" s="37">
        <v>-605896.5199999999</v>
      </c>
      <c r="Z14" s="37">
        <v>-644622.60999999929</v>
      </c>
      <c r="AA14" s="37">
        <v>-1096056.1699999983</v>
      </c>
      <c r="AB14" s="37">
        <v>-1939903.6400000001</v>
      </c>
      <c r="AC14" s="37">
        <v>-818688.67</v>
      </c>
      <c r="AD14" s="37">
        <v>-1268138.2200000004</v>
      </c>
      <c r="AE14" s="37">
        <v>-1807267.6699999995</v>
      </c>
      <c r="AF14" s="37">
        <v>-1132155.6900000009</v>
      </c>
      <c r="AG14" s="37">
        <v>-889492.4100000005</v>
      </c>
      <c r="AH14" s="37">
        <v>-827413.71000000159</v>
      </c>
      <c r="AI14" s="37">
        <v>-1165869.4499999981</v>
      </c>
      <c r="AJ14" s="37">
        <v>-1427907.9300000002</v>
      </c>
      <c r="AK14" s="37">
        <v>-1126695.8099999996</v>
      </c>
      <c r="AL14" s="37">
        <v>-1194480.3700000001</v>
      </c>
      <c r="AM14" s="37">
        <v>-266236.61999999982</v>
      </c>
      <c r="AN14" s="37">
        <v>-1442144.8899999997</v>
      </c>
      <c r="AO14" s="37">
        <v>-1180789.5699999982</v>
      </c>
      <c r="AP14" s="37">
        <v>-228351.47</v>
      </c>
      <c r="AQ14" s="37">
        <v>-1040669.06</v>
      </c>
      <c r="AR14" s="37">
        <v>-742589.49000000011</v>
      </c>
      <c r="AS14" s="37">
        <v>-693548.03999999911</v>
      </c>
      <c r="AT14" s="35">
        <f>AT12-AT13</f>
        <v>-987321.05000000016</v>
      </c>
      <c r="AU14" s="35">
        <f t="shared" ref="AU14:BW14" si="11">AU12-AU13</f>
        <v>-1065233</v>
      </c>
      <c r="AV14" s="35">
        <f t="shared" si="11"/>
        <v>-611793.46999999951</v>
      </c>
      <c r="AW14" s="35">
        <f t="shared" si="11"/>
        <v>-1221494.1800000018</v>
      </c>
      <c r="AX14" s="35">
        <f t="shared" si="11"/>
        <v>-896019.25000000151</v>
      </c>
      <c r="AY14" s="35">
        <f t="shared" si="11"/>
        <v>-5610531.5499999998</v>
      </c>
      <c r="AZ14" s="35">
        <f t="shared" si="11"/>
        <v>-1016904.6000000004</v>
      </c>
      <c r="BA14" s="35">
        <f t="shared" si="11"/>
        <v>-1124008.5600000003</v>
      </c>
      <c r="BB14" s="35">
        <f t="shared" si="11"/>
        <v>-678108.40999999933</v>
      </c>
      <c r="BC14" s="35">
        <f t="shared" si="11"/>
        <v>-682367.25000000023</v>
      </c>
      <c r="BD14" s="35">
        <f t="shared" si="11"/>
        <v>-860633.22999999952</v>
      </c>
      <c r="BE14" s="35">
        <f t="shared" si="11"/>
        <v>-1148254.6500000025</v>
      </c>
      <c r="BF14" s="35">
        <f t="shared" si="11"/>
        <v>-678702.45000000019</v>
      </c>
      <c r="BG14" s="35">
        <f t="shared" si="11"/>
        <v>-514371.19999999972</v>
      </c>
      <c r="BH14" s="35">
        <f t="shared" si="11"/>
        <v>-1741569.2599999995</v>
      </c>
      <c r="BI14" s="35">
        <f t="shared" si="11"/>
        <v>-2060503.4999999995</v>
      </c>
      <c r="BJ14" s="35">
        <f t="shared" si="11"/>
        <v>-128176.7399999998</v>
      </c>
      <c r="BK14" s="35">
        <f t="shared" si="11"/>
        <v>-375131.69000000024</v>
      </c>
      <c r="BL14" s="35">
        <f t="shared" si="11"/>
        <v>-772521.73999999964</v>
      </c>
      <c r="BM14" s="35">
        <f t="shared" si="11"/>
        <v>-743202.54000000015</v>
      </c>
      <c r="BN14" s="35">
        <f t="shared" si="11"/>
        <v>-1254388.4000000001</v>
      </c>
      <c r="BO14" s="35">
        <f t="shared" si="11"/>
        <v>-1391143.5000000002</v>
      </c>
      <c r="BP14" s="35">
        <f t="shared" si="11"/>
        <v>-1336417.98</v>
      </c>
      <c r="BQ14" s="35">
        <f t="shared" si="11"/>
        <v>-583485.98999999987</v>
      </c>
      <c r="BR14" s="35">
        <f t="shared" si="11"/>
        <v>-2522022.1000000024</v>
      </c>
      <c r="BS14" s="35">
        <f t="shared" si="11"/>
        <v>-3213381.0800000057</v>
      </c>
      <c r="BT14" s="35">
        <f t="shared" si="11"/>
        <v>-1639302.1499999997</v>
      </c>
      <c r="BU14" s="35">
        <f t="shared" si="11"/>
        <v>-907877.75</v>
      </c>
      <c r="BV14" s="35">
        <f t="shared" si="11"/>
        <v>-1891506.5499999993</v>
      </c>
      <c r="BW14" s="35">
        <f t="shared" si="11"/>
        <v>-257350.68000000017</v>
      </c>
      <c r="BX14" s="36"/>
    </row>
    <row r="15" spans="1:76" s="10" customFormat="1" x14ac:dyDescent="0.2">
      <c r="A15" s="311" t="s">
        <v>200</v>
      </c>
      <c r="B15" s="165" t="s">
        <v>120</v>
      </c>
      <c r="C15" s="167">
        <v>16603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73">
        <f t="shared" si="2"/>
        <v>0</v>
      </c>
      <c r="L15" s="73">
        <f t="shared" si="4"/>
        <v>0</v>
      </c>
      <c r="M15" s="45">
        <f t="shared" si="3"/>
        <v>0</v>
      </c>
      <c r="N15" s="45">
        <f t="shared" si="0"/>
        <v>0</v>
      </c>
      <c r="O15" s="188">
        <f t="shared" si="8"/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8"/>
      <c r="BM15" s="38"/>
      <c r="BN15" s="38"/>
      <c r="BO15" s="36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1:76" s="10" customFormat="1" x14ac:dyDescent="0.2">
      <c r="A16" s="312"/>
      <c r="B16" s="165" t="s">
        <v>177</v>
      </c>
      <c r="C16" s="167">
        <v>73233.430000000022</v>
      </c>
      <c r="D16" s="167">
        <v>182898.30999999997</v>
      </c>
      <c r="E16" s="167">
        <v>336643.5</v>
      </c>
      <c r="F16" s="167">
        <v>1978680.0299999986</v>
      </c>
      <c r="G16" s="167">
        <v>965999.52000000095</v>
      </c>
      <c r="H16" s="167">
        <v>206991.83999999988</v>
      </c>
      <c r="I16" s="167">
        <v>228470.45000000007</v>
      </c>
      <c r="J16" s="167">
        <v>752150.72999999986</v>
      </c>
      <c r="K16" s="73">
        <f t="shared" si="2"/>
        <v>350.52</v>
      </c>
      <c r="L16" s="73">
        <f t="shared" si="4"/>
        <v>71573.56</v>
      </c>
      <c r="M16" s="45">
        <f t="shared" si="3"/>
        <v>63170.3</v>
      </c>
      <c r="N16" s="45">
        <f t="shared" si="0"/>
        <v>57448.939999999995</v>
      </c>
      <c r="O16" s="188">
        <f t="shared" si="8"/>
        <v>125356.48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350.52</v>
      </c>
      <c r="AA16" s="36">
        <v>0</v>
      </c>
      <c r="AB16" s="36">
        <v>524.78</v>
      </c>
      <c r="AC16" s="36">
        <v>51.67</v>
      </c>
      <c r="AD16" s="36">
        <v>0</v>
      </c>
      <c r="AE16" s="36">
        <v>0</v>
      </c>
      <c r="AF16" s="36">
        <v>0</v>
      </c>
      <c r="AG16" s="36">
        <v>0</v>
      </c>
      <c r="AH16" s="36">
        <v>14739.529999999999</v>
      </c>
      <c r="AI16" s="36">
        <v>0</v>
      </c>
      <c r="AJ16" s="36">
        <v>0</v>
      </c>
      <c r="AK16" s="36">
        <v>19589.61</v>
      </c>
      <c r="AL16" s="36">
        <v>30883.09</v>
      </c>
      <c r="AM16" s="36">
        <v>5784.8799999999992</v>
      </c>
      <c r="AN16" s="36">
        <v>0</v>
      </c>
      <c r="AO16" s="36">
        <v>7048.8899999999994</v>
      </c>
      <c r="AP16" s="36">
        <v>0</v>
      </c>
      <c r="AQ16" s="36">
        <v>0</v>
      </c>
      <c r="AR16" s="36">
        <v>40078</v>
      </c>
      <c r="AS16" s="36">
        <v>0</v>
      </c>
      <c r="AT16" s="11">
        <v>0</v>
      </c>
      <c r="AU16" s="11">
        <v>0</v>
      </c>
      <c r="AV16" s="7">
        <v>0</v>
      </c>
      <c r="AW16" s="7">
        <v>0</v>
      </c>
      <c r="AX16" s="7">
        <v>0</v>
      </c>
      <c r="AY16" s="38">
        <v>16043.41</v>
      </c>
      <c r="AZ16" s="36">
        <v>0</v>
      </c>
      <c r="BA16" s="36">
        <v>1939.89</v>
      </c>
      <c r="BB16" s="36">
        <v>0</v>
      </c>
      <c r="BC16" s="144">
        <v>32467.07</v>
      </c>
      <c r="BD16" s="35">
        <v>0</v>
      </c>
      <c r="BE16" s="144">
        <v>2427.1800000000003</v>
      </c>
      <c r="BF16" s="144">
        <v>16816.96</v>
      </c>
      <c r="BG16" s="36">
        <v>0</v>
      </c>
      <c r="BH16" s="144">
        <v>1257.6300000000001</v>
      </c>
      <c r="BI16" s="144">
        <v>2387.61</v>
      </c>
      <c r="BJ16" s="144">
        <v>152.6</v>
      </c>
      <c r="BK16" s="36">
        <v>0</v>
      </c>
      <c r="BL16" s="38">
        <v>74813.64</v>
      </c>
      <c r="BM16" s="38"/>
      <c r="BN16" s="38"/>
      <c r="BO16" s="36"/>
      <c r="BP16" s="36">
        <v>40449.47</v>
      </c>
      <c r="BQ16" s="36">
        <v>10093.369999999999</v>
      </c>
      <c r="BR16" s="36"/>
      <c r="BS16" s="36"/>
      <c r="BT16" s="36"/>
      <c r="BU16" s="36"/>
      <c r="BV16" s="36"/>
      <c r="BW16" s="36"/>
      <c r="BX16" s="36"/>
    </row>
    <row r="17" spans="1:76" s="10" customFormat="1" x14ac:dyDescent="0.2">
      <c r="A17" s="313"/>
      <c r="B17" s="27" t="s">
        <v>178</v>
      </c>
      <c r="C17" s="168">
        <v>-56630.430000000022</v>
      </c>
      <c r="D17" s="168">
        <v>-182898.30999999997</v>
      </c>
      <c r="E17" s="168">
        <v>-336643.5</v>
      </c>
      <c r="F17" s="168">
        <v>-1978680.0299999986</v>
      </c>
      <c r="G17" s="168">
        <v>-965999.52000000095</v>
      </c>
      <c r="H17" s="168">
        <v>-206991.83999999988</v>
      </c>
      <c r="I17" s="168">
        <v>-228470.45000000007</v>
      </c>
      <c r="J17" s="168">
        <v>-752150.72999999986</v>
      </c>
      <c r="K17" s="166">
        <f t="shared" si="2"/>
        <v>-350.52</v>
      </c>
      <c r="L17" s="166">
        <f t="shared" si="4"/>
        <v>-71573.56</v>
      </c>
      <c r="M17" s="80">
        <f t="shared" si="3"/>
        <v>-63170.3</v>
      </c>
      <c r="N17" s="80">
        <f t="shared" si="0"/>
        <v>-57448.939999999995</v>
      </c>
      <c r="O17" s="188">
        <f t="shared" si="8"/>
        <v>-125356.48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-350.52</v>
      </c>
      <c r="AA17" s="37">
        <v>0</v>
      </c>
      <c r="AB17" s="37">
        <v>-524.78</v>
      </c>
      <c r="AC17" s="37">
        <v>-51.67</v>
      </c>
      <c r="AD17" s="37">
        <v>0</v>
      </c>
      <c r="AE17" s="37">
        <v>0</v>
      </c>
      <c r="AF17" s="37">
        <v>0</v>
      </c>
      <c r="AG17" s="37">
        <v>0</v>
      </c>
      <c r="AH17" s="37">
        <v>-14739.529999999999</v>
      </c>
      <c r="AI17" s="37">
        <v>0</v>
      </c>
      <c r="AJ17" s="37">
        <v>0</v>
      </c>
      <c r="AK17" s="37">
        <v>-19589.61</v>
      </c>
      <c r="AL17" s="37">
        <v>-30883.09</v>
      </c>
      <c r="AM17" s="37">
        <v>-5784.8799999999992</v>
      </c>
      <c r="AN17" s="37">
        <v>0</v>
      </c>
      <c r="AO17" s="37">
        <v>-7048.8899999999994</v>
      </c>
      <c r="AP17" s="37">
        <v>0</v>
      </c>
      <c r="AQ17" s="37">
        <v>0</v>
      </c>
      <c r="AR17" s="37">
        <v>-40078</v>
      </c>
      <c r="AS17" s="37">
        <v>0</v>
      </c>
      <c r="AT17" s="35">
        <f>AT15-AT16</f>
        <v>0</v>
      </c>
      <c r="AU17" s="35">
        <f t="shared" ref="AU17:BW17" si="12">AU15-AU16</f>
        <v>0</v>
      </c>
      <c r="AV17" s="35">
        <f t="shared" si="12"/>
        <v>0</v>
      </c>
      <c r="AW17" s="35">
        <f t="shared" si="12"/>
        <v>0</v>
      </c>
      <c r="AX17" s="35">
        <f t="shared" si="12"/>
        <v>0</v>
      </c>
      <c r="AY17" s="35">
        <f t="shared" si="12"/>
        <v>-16043.41</v>
      </c>
      <c r="AZ17" s="35">
        <f t="shared" si="12"/>
        <v>0</v>
      </c>
      <c r="BA17" s="35">
        <f t="shared" si="12"/>
        <v>-1939.89</v>
      </c>
      <c r="BB17" s="35">
        <f t="shared" si="12"/>
        <v>0</v>
      </c>
      <c r="BC17" s="35">
        <f t="shared" si="12"/>
        <v>-32467.07</v>
      </c>
      <c r="BD17" s="35">
        <f t="shared" si="12"/>
        <v>0</v>
      </c>
      <c r="BE17" s="35">
        <f t="shared" si="12"/>
        <v>-2427.1800000000003</v>
      </c>
      <c r="BF17" s="35">
        <f t="shared" si="12"/>
        <v>-16816.96</v>
      </c>
      <c r="BG17" s="35">
        <f t="shared" si="12"/>
        <v>0</v>
      </c>
      <c r="BH17" s="35">
        <f t="shared" si="12"/>
        <v>-1257.6300000000001</v>
      </c>
      <c r="BI17" s="35">
        <f t="shared" si="12"/>
        <v>-2387.61</v>
      </c>
      <c r="BJ17" s="35">
        <f t="shared" si="12"/>
        <v>-152.6</v>
      </c>
      <c r="BK17" s="35">
        <f t="shared" si="12"/>
        <v>0</v>
      </c>
      <c r="BL17" s="35">
        <f t="shared" si="12"/>
        <v>-74813.64</v>
      </c>
      <c r="BM17" s="35">
        <f t="shared" si="12"/>
        <v>0</v>
      </c>
      <c r="BN17" s="35">
        <f t="shared" si="12"/>
        <v>0</v>
      </c>
      <c r="BO17" s="35">
        <f t="shared" si="12"/>
        <v>0</v>
      </c>
      <c r="BP17" s="35">
        <f t="shared" si="12"/>
        <v>-40449.47</v>
      </c>
      <c r="BQ17" s="35">
        <f t="shared" si="12"/>
        <v>-10093.369999999999</v>
      </c>
      <c r="BR17" s="35">
        <f t="shared" si="12"/>
        <v>0</v>
      </c>
      <c r="BS17" s="35">
        <f t="shared" si="12"/>
        <v>0</v>
      </c>
      <c r="BT17" s="35">
        <f t="shared" si="12"/>
        <v>0</v>
      </c>
      <c r="BU17" s="35">
        <f t="shared" si="12"/>
        <v>0</v>
      </c>
      <c r="BV17" s="35">
        <f t="shared" si="12"/>
        <v>0</v>
      </c>
      <c r="BW17" s="35">
        <f t="shared" si="12"/>
        <v>0</v>
      </c>
      <c r="BX17" s="36"/>
    </row>
    <row r="18" spans="1:76" x14ac:dyDescent="0.2">
      <c r="A18" s="314" t="s">
        <v>201</v>
      </c>
      <c r="B18" s="165" t="s">
        <v>120</v>
      </c>
      <c r="C18" s="167">
        <v>195359</v>
      </c>
      <c r="D18" s="167">
        <v>243166.21999999997</v>
      </c>
      <c r="E18" s="167">
        <v>39539</v>
      </c>
      <c r="F18" s="167">
        <v>44256</v>
      </c>
      <c r="G18" s="167">
        <v>267711</v>
      </c>
      <c r="H18" s="167">
        <v>282625.45000000007</v>
      </c>
      <c r="I18" s="167">
        <v>306326.36054000002</v>
      </c>
      <c r="J18" s="167">
        <v>273105.36124653748</v>
      </c>
      <c r="K18" s="73">
        <f t="shared" si="2"/>
        <v>248364.56</v>
      </c>
      <c r="L18" s="73">
        <f t="shared" si="4"/>
        <v>404089.12</v>
      </c>
      <c r="M18" s="45">
        <f t="shared" si="3"/>
        <v>69332.44</v>
      </c>
      <c r="N18" s="45">
        <f t="shared" si="0"/>
        <v>393287.60000000003</v>
      </c>
      <c r="O18" s="188">
        <f t="shared" si="8"/>
        <v>48176.160000000003</v>
      </c>
      <c r="P18" s="36">
        <v>18436.440000000002</v>
      </c>
      <c r="Q18" s="36">
        <v>200</v>
      </c>
      <c r="R18" s="36">
        <v>10506.68</v>
      </c>
      <c r="S18" s="36">
        <v>27277.239999999998</v>
      </c>
      <c r="T18" s="36">
        <v>1982.64</v>
      </c>
      <c r="U18" s="36">
        <v>20044.2</v>
      </c>
      <c r="V18" s="36">
        <v>17201.560000000001</v>
      </c>
      <c r="W18" s="36">
        <v>14217.92</v>
      </c>
      <c r="X18" s="36">
        <v>10502.44</v>
      </c>
      <c r="Y18" s="36">
        <v>30925.120000000003</v>
      </c>
      <c r="Z18" s="36">
        <v>47775.840000000011</v>
      </c>
      <c r="AA18" s="36">
        <v>49294.479999999996</v>
      </c>
      <c r="AB18" s="36">
        <v>20827.160000000003</v>
      </c>
      <c r="AC18" s="36">
        <v>13087.8</v>
      </c>
      <c r="AD18" s="36">
        <v>38528.199999999997</v>
      </c>
      <c r="AE18" s="36">
        <v>29097.720000000005</v>
      </c>
      <c r="AF18" s="36">
        <v>61543.199999999997</v>
      </c>
      <c r="AG18" s="36">
        <v>25975.24</v>
      </c>
      <c r="AH18" s="36">
        <v>37148.080000000002</v>
      </c>
      <c r="AI18" s="36">
        <v>52314.080000000002</v>
      </c>
      <c r="AJ18" s="36">
        <v>29971.200000000004</v>
      </c>
      <c r="AK18" s="36">
        <v>42343.92</v>
      </c>
      <c r="AL18" s="36">
        <v>30518.920000000002</v>
      </c>
      <c r="AM18" s="36">
        <v>22733.600000000002</v>
      </c>
      <c r="AN18" s="36">
        <v>19532.04</v>
      </c>
      <c r="AO18" s="36">
        <v>17295.400000000001</v>
      </c>
      <c r="AP18" s="36">
        <v>6922.4800000000005</v>
      </c>
      <c r="AQ18" s="36">
        <v>0</v>
      </c>
      <c r="AR18" s="36">
        <v>0</v>
      </c>
      <c r="AS18" s="36">
        <v>11057</v>
      </c>
      <c r="AT18" s="11">
        <v>0</v>
      </c>
      <c r="AU18" s="11">
        <v>271</v>
      </c>
      <c r="AV18" s="7">
        <v>4095</v>
      </c>
      <c r="AW18" s="11">
        <v>6586.2</v>
      </c>
      <c r="AX18" s="11">
        <v>0</v>
      </c>
      <c r="AY18" s="11">
        <v>3573.3199999999997</v>
      </c>
      <c r="AZ18" s="36">
        <v>5184.5200000000004</v>
      </c>
      <c r="BA18" s="144">
        <v>1870</v>
      </c>
      <c r="BB18" s="144">
        <v>2308.6800000000003</v>
      </c>
      <c r="BC18" s="144">
        <v>1094.28</v>
      </c>
      <c r="BD18" s="11">
        <v>0</v>
      </c>
      <c r="BE18" s="144">
        <v>1940.4</v>
      </c>
      <c r="BF18" s="11">
        <v>0</v>
      </c>
      <c r="BG18" s="144">
        <v>431</v>
      </c>
      <c r="BH18" s="144">
        <v>350050</v>
      </c>
      <c r="BI18" s="144">
        <v>400</v>
      </c>
      <c r="BJ18" s="144">
        <v>11029.28</v>
      </c>
      <c r="BK18" s="144">
        <v>18979.439999999999</v>
      </c>
      <c r="BL18" s="38">
        <v>0</v>
      </c>
      <c r="BM18" s="38">
        <v>4088.0400000000004</v>
      </c>
      <c r="BN18" s="38">
        <v>14282.400000000001</v>
      </c>
      <c r="BO18" s="36">
        <v>2708.6400000000003</v>
      </c>
      <c r="BP18" s="36">
        <v>7108.2000000000007</v>
      </c>
      <c r="BQ18" s="36">
        <v>3921.7200000000003</v>
      </c>
      <c r="BR18" s="36">
        <v>4406.16</v>
      </c>
      <c r="BS18" s="36">
        <v>8581.4399999999987</v>
      </c>
      <c r="BT18" s="36">
        <v>3079.5600000000004</v>
      </c>
      <c r="BU18" s="36"/>
      <c r="BV18" s="36"/>
      <c r="BW18" s="36"/>
      <c r="BX18" s="36"/>
    </row>
    <row r="19" spans="1:76" ht="15" x14ac:dyDescent="0.25">
      <c r="A19" s="315"/>
      <c r="B19" s="165" t="s">
        <v>177</v>
      </c>
      <c r="C19" s="167">
        <v>13416557.869999986</v>
      </c>
      <c r="D19" s="167">
        <v>12734964.130000066</v>
      </c>
      <c r="E19" s="167">
        <v>11267304.340000024</v>
      </c>
      <c r="F19" s="167">
        <v>10395640.499999996</v>
      </c>
      <c r="G19" s="167">
        <v>12186093.380000059</v>
      </c>
      <c r="H19" s="167">
        <v>21404922.352999926</v>
      </c>
      <c r="I19" s="167">
        <v>20871737.910000026</v>
      </c>
      <c r="J19" s="167">
        <v>21786797.789999925</v>
      </c>
      <c r="K19" s="73">
        <f t="shared" si="2"/>
        <v>20114354.620000008</v>
      </c>
      <c r="L19" s="73">
        <f t="shared" si="4"/>
        <v>30134702.809999995</v>
      </c>
      <c r="M19" s="45">
        <f t="shared" si="3"/>
        <v>29738587.079999983</v>
      </c>
      <c r="N19" s="45">
        <f t="shared" si="0"/>
        <v>32358556.339999985</v>
      </c>
      <c r="O19" s="188">
        <f t="shared" si="8"/>
        <v>30457983.847000003</v>
      </c>
      <c r="P19" s="36">
        <v>3012896.4400000046</v>
      </c>
      <c r="Q19" s="36">
        <v>1397449.9299999985</v>
      </c>
      <c r="R19" s="36">
        <v>2153861.1310000001</v>
      </c>
      <c r="S19" s="36">
        <v>1121650.2830000008</v>
      </c>
      <c r="T19" s="36">
        <v>1598480.2700000019</v>
      </c>
      <c r="U19" s="36">
        <v>1742454.2099999997</v>
      </c>
      <c r="V19" s="36">
        <v>1980937.2799999968</v>
      </c>
      <c r="W19" s="36">
        <v>1200880.040000001</v>
      </c>
      <c r="X19" s="36">
        <v>1373792.580000001</v>
      </c>
      <c r="Y19" s="36">
        <v>1043970.3760000009</v>
      </c>
      <c r="Z19" s="36">
        <v>1347027.4500000004</v>
      </c>
      <c r="AA19" s="36">
        <v>2140954.6300000013</v>
      </c>
      <c r="AB19" s="36">
        <v>4595029.8200000022</v>
      </c>
      <c r="AC19" s="36">
        <v>2149733.5600000005</v>
      </c>
      <c r="AD19" s="36">
        <v>2019233.5800000017</v>
      </c>
      <c r="AE19" s="36">
        <v>2104006.3899999997</v>
      </c>
      <c r="AF19" s="36">
        <v>2244696.9500000011</v>
      </c>
      <c r="AG19" s="36">
        <v>774184.41999999993</v>
      </c>
      <c r="AH19" s="36">
        <v>3931148.3099999954</v>
      </c>
      <c r="AI19" s="36">
        <v>3180852.8200000064</v>
      </c>
      <c r="AJ19" s="36">
        <v>2694812.3499999992</v>
      </c>
      <c r="AK19" s="36">
        <v>1857306.299999997</v>
      </c>
      <c r="AL19" s="36">
        <v>2175476.6599999969</v>
      </c>
      <c r="AM19" s="36">
        <v>2408221.6499999962</v>
      </c>
      <c r="AN19" s="36">
        <v>3285458.5500000077</v>
      </c>
      <c r="AO19" s="36">
        <v>2006112.5100000002</v>
      </c>
      <c r="AP19" s="36">
        <v>842571.9700000002</v>
      </c>
      <c r="AQ19" s="36">
        <v>3074665.1499999971</v>
      </c>
      <c r="AR19" s="36">
        <v>2766789.3000000012</v>
      </c>
      <c r="AS19" s="36">
        <v>2954830.3799999976</v>
      </c>
      <c r="AT19" s="38">
        <v>1865159.5800000008</v>
      </c>
      <c r="AU19" s="38">
        <v>3991831.6599999857</v>
      </c>
      <c r="AV19" s="38">
        <v>3233507.2200000044</v>
      </c>
      <c r="AW19" s="38">
        <v>2243531.5499999966</v>
      </c>
      <c r="AX19" s="38">
        <v>549098.2899999998</v>
      </c>
      <c r="AY19" s="38">
        <v>2925030.9199999962</v>
      </c>
      <c r="AZ19" s="172">
        <v>1727173.5399999975</v>
      </c>
      <c r="BA19" s="172">
        <v>2098193.7200000007</v>
      </c>
      <c r="BB19" s="172">
        <v>1291329.2799999996</v>
      </c>
      <c r="BC19" s="172">
        <v>3667341.579999995</v>
      </c>
      <c r="BD19" s="35">
        <v>3814278.1500000013</v>
      </c>
      <c r="BE19" s="172">
        <v>2830854.7100000093</v>
      </c>
      <c r="BF19" s="144">
        <v>2422346.7099999967</v>
      </c>
      <c r="BG19" s="144">
        <v>2522911.8399999961</v>
      </c>
      <c r="BH19" s="144">
        <v>4569746.8199999919</v>
      </c>
      <c r="BI19" s="144">
        <v>2947715.4999999981</v>
      </c>
      <c r="BJ19" s="144">
        <v>3378758.629999999</v>
      </c>
      <c r="BK19" s="144">
        <v>1087905.8600000001</v>
      </c>
      <c r="BL19" s="38">
        <v>816277.63000000082</v>
      </c>
      <c r="BM19" s="38">
        <v>2616857.5669999984</v>
      </c>
      <c r="BN19" s="38">
        <v>2062608.0299999982</v>
      </c>
      <c r="BO19" s="36">
        <v>1286000.4700000016</v>
      </c>
      <c r="BP19" s="36">
        <v>1218520.6799999997</v>
      </c>
      <c r="BQ19" s="36">
        <v>1464898.6800000002</v>
      </c>
      <c r="BR19" s="36">
        <v>4969174.6199999982</v>
      </c>
      <c r="BS19" s="36">
        <v>4506568.9500000067</v>
      </c>
      <c r="BT19" s="36">
        <v>1238508.45</v>
      </c>
      <c r="BU19" s="36">
        <v>2493594.6600000011</v>
      </c>
      <c r="BV19" s="36">
        <v>4387395.1400000015</v>
      </c>
      <c r="BW19" s="36">
        <v>3397578.97</v>
      </c>
      <c r="BX19" s="36"/>
    </row>
    <row r="20" spans="1:76" s="10" customFormat="1" x14ac:dyDescent="0.2">
      <c r="A20" s="316"/>
      <c r="B20" s="27" t="s">
        <v>178</v>
      </c>
      <c r="C20" s="168">
        <v>-13221198.869999986</v>
      </c>
      <c r="D20" s="168">
        <v>-12491797.910000065</v>
      </c>
      <c r="E20" s="168">
        <v>-11227765.340000024</v>
      </c>
      <c r="F20" s="168">
        <v>-10351384.499999996</v>
      </c>
      <c r="G20" s="168">
        <v>-11918382.380000059</v>
      </c>
      <c r="H20" s="168">
        <v>-21122296.902999926</v>
      </c>
      <c r="I20" s="168">
        <v>-20565411.549460027</v>
      </c>
      <c r="J20" s="168">
        <v>-21513692.428753387</v>
      </c>
      <c r="K20" s="166">
        <f t="shared" si="2"/>
        <v>-19865990.060000006</v>
      </c>
      <c r="L20" s="166">
        <f t="shared" si="4"/>
        <v>-29730613.690000001</v>
      </c>
      <c r="M20" s="80">
        <f t="shared" si="3"/>
        <v>-29669254.639999986</v>
      </c>
      <c r="N20" s="80">
        <f t="shared" si="0"/>
        <v>-31965268.739999991</v>
      </c>
      <c r="O20" s="188">
        <f t="shared" si="8"/>
        <v>-30409807.687000003</v>
      </c>
      <c r="P20" s="37">
        <v>-2994460.0000000047</v>
      </c>
      <c r="Q20" s="37">
        <v>-1397249.9299999985</v>
      </c>
      <c r="R20" s="37">
        <v>-2143354.4509999999</v>
      </c>
      <c r="S20" s="37">
        <v>-1094373.0430000008</v>
      </c>
      <c r="T20" s="37">
        <v>-1596497.630000002</v>
      </c>
      <c r="U20" s="37">
        <v>-1722410.0099999998</v>
      </c>
      <c r="V20" s="37">
        <v>-1963735.7199999967</v>
      </c>
      <c r="W20" s="37">
        <v>-1186662.120000001</v>
      </c>
      <c r="X20" s="37">
        <v>-1363290.1400000011</v>
      </c>
      <c r="Y20" s="37">
        <v>-1013045.2560000009</v>
      </c>
      <c r="Z20" s="37">
        <v>-1299251.6100000003</v>
      </c>
      <c r="AA20" s="37">
        <v>-2091660.1500000013</v>
      </c>
      <c r="AB20" s="37">
        <v>-4574202.660000002</v>
      </c>
      <c r="AC20" s="37">
        <v>-2136645.7600000007</v>
      </c>
      <c r="AD20" s="37">
        <v>-1980705.3800000018</v>
      </c>
      <c r="AE20" s="37">
        <v>-2074908.6699999997</v>
      </c>
      <c r="AF20" s="37">
        <v>-2183153.7500000009</v>
      </c>
      <c r="AG20" s="37">
        <v>-748209.17999999993</v>
      </c>
      <c r="AH20" s="37">
        <v>-3894000.2299999953</v>
      </c>
      <c r="AI20" s="37">
        <v>-3128538.7400000063</v>
      </c>
      <c r="AJ20" s="37">
        <v>-2664841.149999999</v>
      </c>
      <c r="AK20" s="37">
        <v>-1814962.3799999971</v>
      </c>
      <c r="AL20" s="37">
        <v>-2144957.739999997</v>
      </c>
      <c r="AM20" s="37">
        <v>-2385488.0499999961</v>
      </c>
      <c r="AN20" s="37">
        <v>-3265926.5100000077</v>
      </c>
      <c r="AO20" s="37">
        <v>-1988817.1100000003</v>
      </c>
      <c r="AP20" s="37">
        <v>-835649.49000000022</v>
      </c>
      <c r="AQ20" s="37">
        <v>-3074665.1499999971</v>
      </c>
      <c r="AR20" s="37">
        <v>-2766789.3000000012</v>
      </c>
      <c r="AS20" s="37">
        <v>-2943773.3799999976</v>
      </c>
      <c r="AT20" s="35">
        <f>AT18-AT19</f>
        <v>-1865159.5800000008</v>
      </c>
      <c r="AU20" s="35">
        <f t="shared" ref="AU20:BW20" si="13">AU18-AU19</f>
        <v>-3991560.6599999857</v>
      </c>
      <c r="AV20" s="35">
        <f t="shared" si="13"/>
        <v>-3229412.2200000044</v>
      </c>
      <c r="AW20" s="35">
        <f t="shared" si="13"/>
        <v>-2236945.3499999964</v>
      </c>
      <c r="AX20" s="35">
        <f t="shared" si="13"/>
        <v>-549098.2899999998</v>
      </c>
      <c r="AY20" s="35">
        <f t="shared" si="13"/>
        <v>-2921457.5999999964</v>
      </c>
      <c r="AZ20" s="35">
        <f t="shared" si="13"/>
        <v>-1721989.0199999975</v>
      </c>
      <c r="BA20" s="35">
        <f t="shared" si="13"/>
        <v>-2096323.7200000007</v>
      </c>
      <c r="BB20" s="35">
        <f t="shared" si="13"/>
        <v>-1289020.5999999996</v>
      </c>
      <c r="BC20" s="35">
        <f t="shared" si="13"/>
        <v>-3666247.2999999952</v>
      </c>
      <c r="BD20" s="35">
        <f t="shared" si="13"/>
        <v>-3814278.1500000013</v>
      </c>
      <c r="BE20" s="35">
        <f t="shared" si="13"/>
        <v>-2828914.3100000094</v>
      </c>
      <c r="BF20" s="35">
        <f t="shared" si="13"/>
        <v>-2422346.7099999967</v>
      </c>
      <c r="BG20" s="35">
        <f t="shared" si="13"/>
        <v>-2522480.8399999961</v>
      </c>
      <c r="BH20" s="35">
        <f t="shared" si="13"/>
        <v>-4219696.8199999919</v>
      </c>
      <c r="BI20" s="35">
        <f t="shared" si="13"/>
        <v>-2947315.4999999981</v>
      </c>
      <c r="BJ20" s="35">
        <f t="shared" si="13"/>
        <v>-3367729.3499999992</v>
      </c>
      <c r="BK20" s="35">
        <f t="shared" si="13"/>
        <v>-1068926.4200000002</v>
      </c>
      <c r="BL20" s="35">
        <f t="shared" si="13"/>
        <v>-816277.63000000082</v>
      </c>
      <c r="BM20" s="35">
        <f t="shared" si="13"/>
        <v>-2612769.5269999984</v>
      </c>
      <c r="BN20" s="35">
        <f t="shared" si="13"/>
        <v>-2048325.6299999983</v>
      </c>
      <c r="BO20" s="35">
        <f t="shared" si="13"/>
        <v>-1283291.8300000017</v>
      </c>
      <c r="BP20" s="35">
        <f t="shared" si="13"/>
        <v>-1211412.4799999997</v>
      </c>
      <c r="BQ20" s="35">
        <f t="shared" si="13"/>
        <v>-1460976.9600000002</v>
      </c>
      <c r="BR20" s="35">
        <f t="shared" si="13"/>
        <v>-4964768.4599999981</v>
      </c>
      <c r="BS20" s="35">
        <f t="shared" si="13"/>
        <v>-4497987.5100000063</v>
      </c>
      <c r="BT20" s="35">
        <f t="shared" si="13"/>
        <v>-1235428.8899999999</v>
      </c>
      <c r="BU20" s="35">
        <f t="shared" si="13"/>
        <v>-2493594.6600000011</v>
      </c>
      <c r="BV20" s="35">
        <f t="shared" si="13"/>
        <v>-4387395.1400000015</v>
      </c>
      <c r="BW20" s="35">
        <f t="shared" si="13"/>
        <v>-3397578.97</v>
      </c>
      <c r="BX20" s="36"/>
    </row>
    <row r="21" spans="1:76" x14ac:dyDescent="0.2">
      <c r="A21" s="314" t="s">
        <v>202</v>
      </c>
      <c r="B21" s="165" t="s">
        <v>120</v>
      </c>
      <c r="C21" s="73">
        <f>C24-C6-C9-C12-C15-C18</f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45">
        <v>0</v>
      </c>
      <c r="K21" s="73">
        <f t="shared" si="2"/>
        <v>0</v>
      </c>
      <c r="L21" s="73">
        <f t="shared" si="4"/>
        <v>0</v>
      </c>
      <c r="M21" s="45">
        <f t="shared" si="3"/>
        <v>-0.75999999999964984</v>
      </c>
      <c r="N21" s="45">
        <f t="shared" si="0"/>
        <v>45000</v>
      </c>
      <c r="O21" s="188">
        <f t="shared" si="8"/>
        <v>0</v>
      </c>
      <c r="P21" s="73">
        <f>P24-P6-P9-P12-P15-P18</f>
        <v>0</v>
      </c>
      <c r="Q21" s="73">
        <f t="shared" ref="Q21:AS22" si="14">Q24-Q6-Q9-Q12-Q15-Q18</f>
        <v>0</v>
      </c>
      <c r="R21" s="73">
        <f t="shared" si="14"/>
        <v>0</v>
      </c>
      <c r="S21" s="73">
        <f t="shared" si="14"/>
        <v>0</v>
      </c>
      <c r="T21" s="73">
        <f t="shared" si="14"/>
        <v>0</v>
      </c>
      <c r="U21" s="73">
        <f t="shared" si="14"/>
        <v>0</v>
      </c>
      <c r="V21" s="73">
        <f t="shared" si="14"/>
        <v>0</v>
      </c>
      <c r="W21" s="73">
        <f t="shared" si="14"/>
        <v>0</v>
      </c>
      <c r="X21" s="73">
        <f t="shared" si="14"/>
        <v>0</v>
      </c>
      <c r="Y21" s="73">
        <f t="shared" si="14"/>
        <v>0</v>
      </c>
      <c r="Z21" s="73">
        <f t="shared" si="14"/>
        <v>0</v>
      </c>
      <c r="AA21" s="73">
        <f t="shared" si="14"/>
        <v>0</v>
      </c>
      <c r="AB21" s="73">
        <f t="shared" si="14"/>
        <v>0</v>
      </c>
      <c r="AC21" s="73">
        <f t="shared" si="14"/>
        <v>0</v>
      </c>
      <c r="AD21" s="73">
        <f t="shared" si="14"/>
        <v>0</v>
      </c>
      <c r="AE21" s="73">
        <f t="shared" si="14"/>
        <v>0</v>
      </c>
      <c r="AF21" s="73">
        <f t="shared" si="14"/>
        <v>0</v>
      </c>
      <c r="AG21" s="73">
        <f t="shared" si="14"/>
        <v>0</v>
      </c>
      <c r="AH21" s="73">
        <f t="shared" si="14"/>
        <v>0</v>
      </c>
      <c r="AI21" s="73">
        <f t="shared" si="14"/>
        <v>0</v>
      </c>
      <c r="AJ21" s="73">
        <f t="shared" si="14"/>
        <v>0</v>
      </c>
      <c r="AK21" s="73">
        <f t="shared" si="14"/>
        <v>0</v>
      </c>
      <c r="AL21" s="73">
        <f t="shared" si="14"/>
        <v>0</v>
      </c>
      <c r="AM21" s="73">
        <f t="shared" si="14"/>
        <v>0</v>
      </c>
      <c r="AN21" s="73">
        <f t="shared" si="14"/>
        <v>0</v>
      </c>
      <c r="AO21" s="73">
        <f t="shared" si="14"/>
        <v>0</v>
      </c>
      <c r="AP21" s="73">
        <f t="shared" si="14"/>
        <v>0</v>
      </c>
      <c r="AQ21" s="73">
        <f t="shared" si="14"/>
        <v>0</v>
      </c>
      <c r="AR21" s="73">
        <f t="shared" si="14"/>
        <v>0</v>
      </c>
      <c r="AS21" s="73">
        <f t="shared" si="14"/>
        <v>0</v>
      </c>
      <c r="AT21" s="73">
        <f t="shared" ref="AT21:AY21" si="15">AT24-AT6-AT9-AT12-AT15-AT18</f>
        <v>0</v>
      </c>
      <c r="AU21" s="73">
        <f t="shared" si="15"/>
        <v>-0.39999999999997726</v>
      </c>
      <c r="AV21" s="73">
        <f t="shared" si="15"/>
        <v>-0.35999999999967258</v>
      </c>
      <c r="AW21" s="73">
        <f t="shared" si="15"/>
        <v>0</v>
      </c>
      <c r="AX21" s="73">
        <f t="shared" si="15"/>
        <v>0</v>
      </c>
      <c r="AY21" s="73">
        <f t="shared" si="15"/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44">
        <v>45000</v>
      </c>
      <c r="BH21" s="11">
        <v>0</v>
      </c>
      <c r="BI21" s="144">
        <v>0</v>
      </c>
      <c r="BJ21" s="144">
        <v>0</v>
      </c>
      <c r="BK21" s="144">
        <v>0</v>
      </c>
      <c r="BL21" s="38"/>
      <c r="BM21" s="38"/>
      <c r="BN21" s="38"/>
      <c r="BO21" s="36"/>
      <c r="BP21" s="36"/>
      <c r="BQ21" s="36"/>
      <c r="BR21" s="36"/>
      <c r="BS21" s="36"/>
      <c r="BT21" s="36"/>
      <c r="BU21" s="36"/>
      <c r="BV21" s="36"/>
      <c r="BW21" s="36"/>
      <c r="BX21" s="36"/>
    </row>
    <row r="22" spans="1:76" ht="15" x14ac:dyDescent="0.25">
      <c r="A22" s="315"/>
      <c r="B22" s="165" t="s">
        <v>177</v>
      </c>
      <c r="C22" s="73">
        <f>C25-C7-C10-C13-C16-C19</f>
        <v>9446.25</v>
      </c>
      <c r="D22" s="73">
        <v>950.46999999999969</v>
      </c>
      <c r="E22" s="73">
        <v>15409.53</v>
      </c>
      <c r="F22" s="73">
        <v>54915.840000000011</v>
      </c>
      <c r="G22" s="73">
        <v>7097.2000000000007</v>
      </c>
      <c r="H22" s="73">
        <v>1772.16</v>
      </c>
      <c r="I22" s="73">
        <v>72278.510000000009</v>
      </c>
      <c r="J22" s="45">
        <v>43781.69</v>
      </c>
      <c r="K22" s="73">
        <f t="shared" si="2"/>
        <v>4923018.8399999961</v>
      </c>
      <c r="L22" s="73">
        <f t="shared" si="4"/>
        <v>1596058.4000000071</v>
      </c>
      <c r="M22" s="45">
        <f t="shared" si="3"/>
        <v>2418903.2200000128</v>
      </c>
      <c r="N22" s="45">
        <f t="shared" si="0"/>
        <v>952890.6399999999</v>
      </c>
      <c r="O22" s="188">
        <f t="shared" si="8"/>
        <v>672169.19</v>
      </c>
      <c r="P22" s="73">
        <f>P25-P7-P10-P13-P16-P19</f>
        <v>546551.53999999957</v>
      </c>
      <c r="Q22" s="73">
        <f t="shared" si="14"/>
        <v>104585.69000000157</v>
      </c>
      <c r="R22" s="73">
        <f t="shared" si="14"/>
        <v>663795.64999999991</v>
      </c>
      <c r="S22" s="73">
        <f t="shared" si="14"/>
        <v>488015.34999999916</v>
      </c>
      <c r="T22" s="73">
        <f t="shared" si="14"/>
        <v>439158.77999999747</v>
      </c>
      <c r="U22" s="73">
        <f t="shared" si="14"/>
        <v>56359.389999999898</v>
      </c>
      <c r="V22" s="73">
        <f t="shared" si="14"/>
        <v>486719.400000002</v>
      </c>
      <c r="W22" s="73">
        <f t="shared" si="14"/>
        <v>629516.7799999984</v>
      </c>
      <c r="X22" s="73">
        <f t="shared" si="14"/>
        <v>676690.36999999871</v>
      </c>
      <c r="Y22" s="73">
        <f t="shared" si="14"/>
        <v>105297.16999999923</v>
      </c>
      <c r="Z22" s="73">
        <f t="shared" si="14"/>
        <v>658358.03999999934</v>
      </c>
      <c r="AA22" s="73">
        <f t="shared" si="14"/>
        <v>67970.680000000168</v>
      </c>
      <c r="AB22" s="73">
        <f t="shared" si="14"/>
        <v>171635.89999999758</v>
      </c>
      <c r="AC22" s="73">
        <f t="shared" si="14"/>
        <v>407551.90000000177</v>
      </c>
      <c r="AD22" s="73">
        <f t="shared" si="14"/>
        <v>209264.92999999807</v>
      </c>
      <c r="AE22" s="73">
        <f t="shared" si="14"/>
        <v>97823.610000000335</v>
      </c>
      <c r="AF22" s="73">
        <f t="shared" si="14"/>
        <v>77763.699999997392</v>
      </c>
      <c r="AG22" s="73">
        <f t="shared" si="14"/>
        <v>96841.38</v>
      </c>
      <c r="AH22" s="73">
        <f t="shared" si="14"/>
        <v>82507.600000002421</v>
      </c>
      <c r="AI22" s="73">
        <f t="shared" si="14"/>
        <v>46213.24999999674</v>
      </c>
      <c r="AJ22" s="73">
        <f t="shared" si="14"/>
        <v>99780.039999999106</v>
      </c>
      <c r="AK22" s="73">
        <f t="shared" si="14"/>
        <v>61233.940000004368</v>
      </c>
      <c r="AL22" s="73">
        <f t="shared" si="14"/>
        <v>98949.990000003483</v>
      </c>
      <c r="AM22" s="73">
        <f t="shared" si="14"/>
        <v>146492.16000000574</v>
      </c>
      <c r="AN22" s="73">
        <f t="shared" si="14"/>
        <v>9364.8199999933131</v>
      </c>
      <c r="AO22" s="73">
        <f t="shared" si="14"/>
        <v>67328.550000001676</v>
      </c>
      <c r="AP22" s="73">
        <f t="shared" si="14"/>
        <v>237732.82000000007</v>
      </c>
      <c r="AQ22" s="73">
        <f t="shared" si="14"/>
        <v>1486746.0900000031</v>
      </c>
      <c r="AR22" s="73">
        <f t="shared" si="14"/>
        <v>178813.60000000102</v>
      </c>
      <c r="AS22" s="73">
        <f t="shared" si="14"/>
        <v>302385.37000000151</v>
      </c>
      <c r="AT22" s="73">
        <f t="shared" ref="AT22:AY22" si="16">AT25-AT7-AT10-AT13-AT16-AT19</f>
        <v>47694.18999999878</v>
      </c>
      <c r="AU22" s="73">
        <f t="shared" si="16"/>
        <v>1.4435499906539917E-8</v>
      </c>
      <c r="AV22" s="73">
        <f t="shared" si="16"/>
        <v>21721.069999993779</v>
      </c>
      <c r="AW22" s="73">
        <f t="shared" si="16"/>
        <v>2632.0200000009499</v>
      </c>
      <c r="AX22" s="73">
        <f t="shared" si="16"/>
        <v>0</v>
      </c>
      <c r="AY22" s="73">
        <f t="shared" si="16"/>
        <v>64484.690000004135</v>
      </c>
      <c r="AZ22" s="172">
        <v>101580</v>
      </c>
      <c r="BA22" s="172">
        <v>46251.739999999991</v>
      </c>
      <c r="BB22" s="172">
        <v>6886.4799999999987</v>
      </c>
      <c r="BC22" s="172">
        <v>653327.06999999995</v>
      </c>
      <c r="BD22" s="172">
        <v>0</v>
      </c>
      <c r="BE22" s="172">
        <v>345.47</v>
      </c>
      <c r="BF22" s="144">
        <v>0</v>
      </c>
      <c r="BG22" s="144">
        <v>40054.25</v>
      </c>
      <c r="BH22" s="144">
        <v>48556.539999999994</v>
      </c>
      <c r="BI22" s="144">
        <v>23214.469999999998</v>
      </c>
      <c r="BJ22" s="144">
        <v>4347.3</v>
      </c>
      <c r="BK22" s="144">
        <v>28327.32</v>
      </c>
      <c r="BL22" s="38"/>
      <c r="BM22" s="38"/>
      <c r="BN22" s="38">
        <v>112.69</v>
      </c>
      <c r="BO22" s="36">
        <v>965.9</v>
      </c>
      <c r="BP22" s="36">
        <v>311959.33</v>
      </c>
      <c r="BQ22" s="36">
        <v>233678.46</v>
      </c>
      <c r="BR22" s="36"/>
      <c r="BS22" s="36"/>
      <c r="BT22" s="36">
        <v>17043.62</v>
      </c>
      <c r="BU22" s="36"/>
      <c r="BV22" s="36">
        <v>108409.19</v>
      </c>
      <c r="BW22" s="36"/>
      <c r="BX22" s="36"/>
    </row>
    <row r="23" spans="1:76" s="10" customFormat="1" x14ac:dyDescent="0.2">
      <c r="A23" s="316"/>
      <c r="B23" s="27" t="s">
        <v>178</v>
      </c>
      <c r="C23" s="166">
        <f>C22-C21</f>
        <v>9446.25</v>
      </c>
      <c r="D23" s="166">
        <v>-950.46999999999969</v>
      </c>
      <c r="E23" s="166">
        <v>-15409.53</v>
      </c>
      <c r="F23" s="166">
        <v>-54915.840000000011</v>
      </c>
      <c r="G23" s="166">
        <v>-7097.2000000000007</v>
      </c>
      <c r="H23" s="166">
        <v>-1772.16</v>
      </c>
      <c r="I23" s="166">
        <v>-72278.510000000009</v>
      </c>
      <c r="J23" s="166">
        <v>-43781.69</v>
      </c>
      <c r="K23" s="166">
        <f t="shared" si="2"/>
        <v>-4923018.8399999961</v>
      </c>
      <c r="L23" s="166">
        <f t="shared" si="4"/>
        <v>-1596058.4000000071</v>
      </c>
      <c r="M23" s="80">
        <f t="shared" si="3"/>
        <v>-2418903.9800000126</v>
      </c>
      <c r="N23" s="80">
        <f t="shared" si="0"/>
        <v>-907890.6399999999</v>
      </c>
      <c r="O23" s="188">
        <f t="shared" si="8"/>
        <v>-672169.19</v>
      </c>
      <c r="P23" s="166">
        <f>P21-P22</f>
        <v>-546551.53999999957</v>
      </c>
      <c r="Q23" s="166">
        <f t="shared" ref="Q23:AS23" si="17">Q21-Q22</f>
        <v>-104585.69000000157</v>
      </c>
      <c r="R23" s="166">
        <f t="shared" si="17"/>
        <v>-663795.64999999991</v>
      </c>
      <c r="S23" s="166">
        <f t="shared" si="17"/>
        <v>-488015.34999999916</v>
      </c>
      <c r="T23" s="166">
        <f t="shared" si="17"/>
        <v>-439158.77999999747</v>
      </c>
      <c r="U23" s="166">
        <f t="shared" si="17"/>
        <v>-56359.389999999898</v>
      </c>
      <c r="V23" s="166">
        <f t="shared" si="17"/>
        <v>-486719.400000002</v>
      </c>
      <c r="W23" s="166">
        <f t="shared" si="17"/>
        <v>-629516.7799999984</v>
      </c>
      <c r="X23" s="166">
        <f t="shared" si="17"/>
        <v>-676690.36999999871</v>
      </c>
      <c r="Y23" s="166">
        <f t="shared" si="17"/>
        <v>-105297.16999999923</v>
      </c>
      <c r="Z23" s="166">
        <f t="shared" si="17"/>
        <v>-658358.03999999934</v>
      </c>
      <c r="AA23" s="166">
        <f t="shared" si="17"/>
        <v>-67970.680000000168</v>
      </c>
      <c r="AB23" s="166">
        <f t="shared" si="17"/>
        <v>-171635.89999999758</v>
      </c>
      <c r="AC23" s="166">
        <f t="shared" si="17"/>
        <v>-407551.90000000177</v>
      </c>
      <c r="AD23" s="166">
        <f t="shared" si="17"/>
        <v>-209264.92999999807</v>
      </c>
      <c r="AE23" s="166">
        <f t="shared" si="17"/>
        <v>-97823.610000000335</v>
      </c>
      <c r="AF23" s="166">
        <f t="shared" si="17"/>
        <v>-77763.699999997392</v>
      </c>
      <c r="AG23" s="166">
        <f t="shared" si="17"/>
        <v>-96841.38</v>
      </c>
      <c r="AH23" s="166">
        <f t="shared" si="17"/>
        <v>-82507.600000002421</v>
      </c>
      <c r="AI23" s="166">
        <f t="shared" si="17"/>
        <v>-46213.24999999674</v>
      </c>
      <c r="AJ23" s="166">
        <f t="shared" si="17"/>
        <v>-99780.039999999106</v>
      </c>
      <c r="AK23" s="166">
        <f t="shared" si="17"/>
        <v>-61233.940000004368</v>
      </c>
      <c r="AL23" s="166">
        <f t="shared" si="17"/>
        <v>-98949.990000003483</v>
      </c>
      <c r="AM23" s="166">
        <f t="shared" si="17"/>
        <v>-146492.16000000574</v>
      </c>
      <c r="AN23" s="166">
        <f t="shared" si="17"/>
        <v>-9364.8199999933131</v>
      </c>
      <c r="AO23" s="166">
        <f t="shared" si="17"/>
        <v>-67328.550000001676</v>
      </c>
      <c r="AP23" s="166">
        <f t="shared" si="17"/>
        <v>-237732.82000000007</v>
      </c>
      <c r="AQ23" s="166">
        <f t="shared" si="17"/>
        <v>-1486746.0900000031</v>
      </c>
      <c r="AR23" s="166">
        <f t="shared" si="17"/>
        <v>-178813.60000000102</v>
      </c>
      <c r="AS23" s="166">
        <f t="shared" si="17"/>
        <v>-302385.37000000151</v>
      </c>
      <c r="AT23" s="166">
        <f t="shared" ref="AT23:AY23" si="18">AT21-AT22</f>
        <v>-47694.18999999878</v>
      </c>
      <c r="AU23" s="166">
        <f t="shared" si="18"/>
        <v>-0.40000001443547717</v>
      </c>
      <c r="AV23" s="166">
        <f t="shared" si="18"/>
        <v>-21721.429999993779</v>
      </c>
      <c r="AW23" s="166">
        <f t="shared" si="18"/>
        <v>-2632.0200000009499</v>
      </c>
      <c r="AX23" s="166">
        <f t="shared" si="18"/>
        <v>0</v>
      </c>
      <c r="AY23" s="166">
        <f t="shared" si="18"/>
        <v>-64484.690000004135</v>
      </c>
      <c r="AZ23" s="35">
        <f t="shared" ref="AZ23:BW23" si="19">AZ21-AZ22</f>
        <v>-101580</v>
      </c>
      <c r="BA23" s="35">
        <f t="shared" si="19"/>
        <v>-46251.739999999991</v>
      </c>
      <c r="BB23" s="35">
        <f t="shared" si="19"/>
        <v>-6886.4799999999987</v>
      </c>
      <c r="BC23" s="35">
        <f t="shared" si="19"/>
        <v>-653327.06999999995</v>
      </c>
      <c r="BD23" s="35">
        <f t="shared" si="19"/>
        <v>0</v>
      </c>
      <c r="BE23" s="35">
        <f t="shared" si="19"/>
        <v>-345.47</v>
      </c>
      <c r="BF23" s="35">
        <f t="shared" si="19"/>
        <v>0</v>
      </c>
      <c r="BG23" s="35">
        <f t="shared" si="19"/>
        <v>4945.75</v>
      </c>
      <c r="BH23" s="35">
        <f t="shared" si="19"/>
        <v>-48556.539999999994</v>
      </c>
      <c r="BI23" s="35">
        <f t="shared" si="19"/>
        <v>-23214.469999999998</v>
      </c>
      <c r="BJ23" s="35">
        <f t="shared" si="19"/>
        <v>-4347.3</v>
      </c>
      <c r="BK23" s="35">
        <f t="shared" si="19"/>
        <v>-28327.32</v>
      </c>
      <c r="BL23" s="35">
        <f t="shared" si="19"/>
        <v>0</v>
      </c>
      <c r="BM23" s="35">
        <f t="shared" si="19"/>
        <v>0</v>
      </c>
      <c r="BN23" s="35">
        <f t="shared" si="19"/>
        <v>-112.69</v>
      </c>
      <c r="BO23" s="35">
        <f t="shared" si="19"/>
        <v>-965.9</v>
      </c>
      <c r="BP23" s="35">
        <f t="shared" si="19"/>
        <v>-311959.33</v>
      </c>
      <c r="BQ23" s="35">
        <f t="shared" si="19"/>
        <v>-233678.46</v>
      </c>
      <c r="BR23" s="35">
        <f t="shared" si="19"/>
        <v>0</v>
      </c>
      <c r="BS23" s="35">
        <f t="shared" si="19"/>
        <v>0</v>
      </c>
      <c r="BT23" s="35">
        <f t="shared" si="19"/>
        <v>-17043.62</v>
      </c>
      <c r="BU23" s="35">
        <f t="shared" si="19"/>
        <v>0</v>
      </c>
      <c r="BV23" s="35">
        <f t="shared" si="19"/>
        <v>-108409.19</v>
      </c>
      <c r="BW23" s="35">
        <f t="shared" si="19"/>
        <v>0</v>
      </c>
      <c r="BX23" s="36"/>
    </row>
    <row r="24" spans="1:76" s="10" customFormat="1" x14ac:dyDescent="0.2">
      <c r="A24" s="317" t="s">
        <v>192</v>
      </c>
      <c r="B24" s="27" t="s">
        <v>120</v>
      </c>
      <c r="C24" s="166">
        <v>577141.17000000004</v>
      </c>
      <c r="D24" s="166">
        <v>243216.21999999997</v>
      </c>
      <c r="E24" s="166">
        <v>39539</v>
      </c>
      <c r="F24" s="166">
        <v>44256</v>
      </c>
      <c r="G24" s="166">
        <v>267711</v>
      </c>
      <c r="H24" s="166">
        <v>282675.45000000007</v>
      </c>
      <c r="I24" s="166">
        <v>306326.36054000002</v>
      </c>
      <c r="J24" s="166">
        <v>273105.36124653748</v>
      </c>
      <c r="K24" s="166">
        <f t="shared" si="2"/>
        <v>248364.56</v>
      </c>
      <c r="L24" s="166">
        <f t="shared" si="4"/>
        <v>404589.12</v>
      </c>
      <c r="M24" s="80">
        <f t="shared" si="3"/>
        <v>69481.679999999993</v>
      </c>
      <c r="N24" s="80">
        <f t="shared" si="0"/>
        <v>439871.60000000003</v>
      </c>
      <c r="O24" s="188">
        <f t="shared" si="8"/>
        <v>48676.160000000003</v>
      </c>
      <c r="P24" s="49">
        <v>18436.440000000002</v>
      </c>
      <c r="Q24" s="49">
        <v>200</v>
      </c>
      <c r="R24" s="49">
        <v>10506.68</v>
      </c>
      <c r="S24" s="49">
        <v>27277.239999999998</v>
      </c>
      <c r="T24" s="49">
        <v>1982.64</v>
      </c>
      <c r="U24" s="49">
        <v>20044.2</v>
      </c>
      <c r="V24" s="49">
        <v>17201.560000000001</v>
      </c>
      <c r="W24" s="49">
        <v>14217.92</v>
      </c>
      <c r="X24" s="49">
        <v>10502.44</v>
      </c>
      <c r="Y24" s="49">
        <v>30925.120000000003</v>
      </c>
      <c r="Z24" s="49">
        <v>47775.840000000011</v>
      </c>
      <c r="AA24" s="49">
        <v>49294.479999999996</v>
      </c>
      <c r="AB24" s="49">
        <v>20827.160000000003</v>
      </c>
      <c r="AC24" s="49">
        <v>13087.8</v>
      </c>
      <c r="AD24" s="49">
        <v>38528.199999999997</v>
      </c>
      <c r="AE24" s="49">
        <v>29097.720000000005</v>
      </c>
      <c r="AF24" s="49">
        <v>61593.2</v>
      </c>
      <c r="AG24" s="49">
        <v>25975.24</v>
      </c>
      <c r="AH24" s="49">
        <v>37148.080000000002</v>
      </c>
      <c r="AI24" s="49">
        <v>52314.080000000002</v>
      </c>
      <c r="AJ24" s="49">
        <v>29971.200000000004</v>
      </c>
      <c r="AK24" s="49">
        <v>42343.92</v>
      </c>
      <c r="AL24" s="49">
        <v>30968.920000000002</v>
      </c>
      <c r="AM24" s="49">
        <v>22733.600000000002</v>
      </c>
      <c r="AN24" s="35">
        <v>19532.04</v>
      </c>
      <c r="AO24" s="35">
        <v>17295.400000000001</v>
      </c>
      <c r="AP24" s="35">
        <v>6922.4800000000005</v>
      </c>
      <c r="AQ24" s="35">
        <v>0</v>
      </c>
      <c r="AR24" s="35">
        <v>0</v>
      </c>
      <c r="AS24" s="35">
        <v>11057</v>
      </c>
      <c r="AT24" s="35">
        <v>150</v>
      </c>
      <c r="AU24" s="35">
        <v>270.60000000000002</v>
      </c>
      <c r="AV24" s="35">
        <v>4094.6400000000003</v>
      </c>
      <c r="AW24" s="35">
        <v>6586.2</v>
      </c>
      <c r="AX24" s="35">
        <v>0</v>
      </c>
      <c r="AY24" s="35">
        <v>3573.3199999999997</v>
      </c>
      <c r="AZ24" s="35">
        <f t="shared" ref="AZ24:BH24" si="20">SUM(AZ21,AZ18,AZ15,AZ12,AZ9,AZ6)</f>
        <v>5184.5200000000004</v>
      </c>
      <c r="BA24" s="35">
        <f t="shared" si="20"/>
        <v>1870</v>
      </c>
      <c r="BB24" s="35">
        <f t="shared" si="20"/>
        <v>2308.6800000000003</v>
      </c>
      <c r="BC24" s="35">
        <f t="shared" si="20"/>
        <v>1094.28</v>
      </c>
      <c r="BD24" s="35">
        <f t="shared" si="20"/>
        <v>0</v>
      </c>
      <c r="BE24" s="35">
        <f t="shared" si="20"/>
        <v>1940.4</v>
      </c>
      <c r="BF24" s="35">
        <v>1584</v>
      </c>
      <c r="BG24" s="35">
        <f t="shared" si="20"/>
        <v>45431</v>
      </c>
      <c r="BH24" s="35">
        <f t="shared" si="20"/>
        <v>350050</v>
      </c>
      <c r="BI24" s="35">
        <f t="shared" ref="BI24:BK24" si="21">SUM(BI21,BI18,BI15,BI12,BI9,BI6)</f>
        <v>400</v>
      </c>
      <c r="BJ24" s="35">
        <f t="shared" si="21"/>
        <v>11029.28</v>
      </c>
      <c r="BK24" s="35">
        <f t="shared" si="21"/>
        <v>18979.439999999999</v>
      </c>
      <c r="BL24" s="35">
        <f>SUM(BL21,BL18,BL15,BL12,BL9,BL6)</f>
        <v>0</v>
      </c>
      <c r="BM24" s="35">
        <f t="shared" ref="BM24:BW24" si="22">SUM(BM21,BM18,BM15,BM12,BM9,BM6)</f>
        <v>4088.0400000000004</v>
      </c>
      <c r="BN24" s="35">
        <f t="shared" si="22"/>
        <v>14282.400000000001</v>
      </c>
      <c r="BO24" s="35">
        <f t="shared" si="22"/>
        <v>2708.6400000000003</v>
      </c>
      <c r="BP24" s="35">
        <f t="shared" si="22"/>
        <v>7108.2000000000007</v>
      </c>
      <c r="BQ24" s="35">
        <f t="shared" si="22"/>
        <v>3921.7200000000003</v>
      </c>
      <c r="BR24" s="35">
        <f t="shared" si="22"/>
        <v>4406.16</v>
      </c>
      <c r="BS24" s="35">
        <f t="shared" si="22"/>
        <v>9081.4399999999987</v>
      </c>
      <c r="BT24" s="35">
        <f t="shared" si="22"/>
        <v>3079.5600000000004</v>
      </c>
      <c r="BU24" s="35">
        <f t="shared" si="22"/>
        <v>0</v>
      </c>
      <c r="BV24" s="35">
        <f t="shared" si="22"/>
        <v>0</v>
      </c>
      <c r="BW24" s="35">
        <f t="shared" si="22"/>
        <v>0</v>
      </c>
      <c r="BX24" s="36"/>
    </row>
    <row r="25" spans="1:76" s="10" customFormat="1" x14ac:dyDescent="0.2">
      <c r="A25" s="318"/>
      <c r="B25" s="27" t="s">
        <v>177</v>
      </c>
      <c r="C25" s="166">
        <v>24304913.532999985</v>
      </c>
      <c r="D25" s="166">
        <v>26350476.509999998</v>
      </c>
      <c r="E25" s="166">
        <v>20228576.150000043</v>
      </c>
      <c r="F25" s="166">
        <v>21430479.559999969</v>
      </c>
      <c r="G25" s="166">
        <v>24560503.790000092</v>
      </c>
      <c r="H25" s="166">
        <v>49036640.472999871</v>
      </c>
      <c r="I25" s="166">
        <v>31595530.060000047</v>
      </c>
      <c r="J25" s="166">
        <v>34655719.959999934</v>
      </c>
      <c r="K25" s="166">
        <f t="shared" si="2"/>
        <v>34017895.202</v>
      </c>
      <c r="L25" s="166">
        <f t="shared" si="4"/>
        <v>46851620.900000006</v>
      </c>
      <c r="M25" s="80">
        <f t="shared" si="3"/>
        <v>49162814.969999999</v>
      </c>
      <c r="N25" s="80">
        <f t="shared" si="0"/>
        <v>45478827.419999994</v>
      </c>
      <c r="O25" s="188">
        <f>SUM(BL25:BW25)</f>
        <v>48599426.717000015</v>
      </c>
      <c r="P25" s="49">
        <v>4594545.5000000056</v>
      </c>
      <c r="Q25" s="49">
        <v>2011767.4799999997</v>
      </c>
      <c r="R25" s="49">
        <v>3761536.7129999991</v>
      </c>
      <c r="S25" s="49">
        <v>2219199.2529999996</v>
      </c>
      <c r="T25" s="49">
        <v>2945301.1099999989</v>
      </c>
      <c r="U25" s="49">
        <v>2379354.0699999994</v>
      </c>
      <c r="V25" s="49">
        <v>3171723.3899999987</v>
      </c>
      <c r="W25" s="49">
        <v>2290965.9799999991</v>
      </c>
      <c r="X25" s="49">
        <v>2614594.89</v>
      </c>
      <c r="Y25" s="49">
        <v>1837367.5059999998</v>
      </c>
      <c r="Z25" s="49">
        <v>2703544.3299999991</v>
      </c>
      <c r="AA25" s="49">
        <v>3487994.9799999995</v>
      </c>
      <c r="AB25" s="49">
        <v>6738464.580000001</v>
      </c>
      <c r="AC25" s="49">
        <v>3490442.9000000022</v>
      </c>
      <c r="AD25" s="49">
        <v>3625485.0500000003</v>
      </c>
      <c r="AE25" s="49">
        <v>4067403.5799999996</v>
      </c>
      <c r="AF25" s="49">
        <v>3489527.8799999994</v>
      </c>
      <c r="AG25" s="49">
        <v>1822362.5000000005</v>
      </c>
      <c r="AH25" s="49">
        <v>4898077.09</v>
      </c>
      <c r="AI25" s="49">
        <v>4484034.2700000014</v>
      </c>
      <c r="AJ25" s="49">
        <v>4381110.4599999981</v>
      </c>
      <c r="AK25" s="49">
        <v>3308488.830000001</v>
      </c>
      <c r="AL25" s="49">
        <v>3522248.6400000006</v>
      </c>
      <c r="AM25" s="49">
        <v>3023975.120000001</v>
      </c>
      <c r="AN25" s="35">
        <v>4737166.1700000009</v>
      </c>
      <c r="AO25" s="35">
        <v>3499774.24</v>
      </c>
      <c r="AP25" s="35">
        <v>1308656.2600000002</v>
      </c>
      <c r="AQ25" s="35">
        <v>5666544.8799999999</v>
      </c>
      <c r="AR25" s="35">
        <v>3927045.6700000023</v>
      </c>
      <c r="AS25" s="35">
        <v>4044685.2199999983</v>
      </c>
      <c r="AT25" s="35">
        <v>3014909.48</v>
      </c>
      <c r="AU25" s="35">
        <v>5057064.66</v>
      </c>
      <c r="AV25" s="35">
        <v>3951220.899999998</v>
      </c>
      <c r="AW25" s="35">
        <v>3630764.5699999994</v>
      </c>
      <c r="AX25" s="35">
        <v>1445117.5400000012</v>
      </c>
      <c r="AY25" s="35">
        <v>8879865.3800000008</v>
      </c>
      <c r="AZ25" s="35">
        <f t="shared" ref="AZ25:BH25" si="23">SUM(AZ22,AZ19,AZ16,AZ13,AZ10,AZ7)</f>
        <v>2971343.6399999978</v>
      </c>
      <c r="BA25" s="35">
        <f t="shared" si="23"/>
        <v>3304995.5900000012</v>
      </c>
      <c r="BB25" s="35">
        <f t="shared" si="23"/>
        <v>2032157.669999999</v>
      </c>
      <c r="BC25" s="35">
        <f t="shared" si="23"/>
        <v>5037096.2599999951</v>
      </c>
      <c r="BD25" s="35">
        <f t="shared" si="23"/>
        <v>4961038.3500000006</v>
      </c>
      <c r="BE25" s="35">
        <f t="shared" si="23"/>
        <v>4023664.6900000121</v>
      </c>
      <c r="BF25" s="35">
        <f t="shared" si="23"/>
        <v>3144106.8599999971</v>
      </c>
      <c r="BG25" s="35">
        <f t="shared" si="23"/>
        <v>3078012.2599999961</v>
      </c>
      <c r="BH25" s="35">
        <f t="shared" si="23"/>
        <v>6830926.859999992</v>
      </c>
      <c r="BI25" s="35">
        <f t="shared" ref="BI25:BL25" si="24">SUM(BI22,BI19,BI16,BI13,BI10,BI7)</f>
        <v>5089550.4399999985</v>
      </c>
      <c r="BJ25" s="35">
        <f t="shared" si="24"/>
        <v>3514200.3099999987</v>
      </c>
      <c r="BK25" s="35">
        <f t="shared" si="24"/>
        <v>1491734.4900000005</v>
      </c>
      <c r="BL25" s="35">
        <f t="shared" si="24"/>
        <v>1663613.0100000005</v>
      </c>
      <c r="BM25" s="35">
        <f t="shared" ref="BM25:BW25" si="25">SUM(BM22,BM19,BM16,BM13,BM10,BM7)</f>
        <v>3394430.1069999984</v>
      </c>
      <c r="BN25" s="35">
        <f t="shared" si="25"/>
        <v>3317109.1199999982</v>
      </c>
      <c r="BO25" s="35">
        <f t="shared" si="25"/>
        <v>2999923.5200000019</v>
      </c>
      <c r="BP25" s="35">
        <f t="shared" si="25"/>
        <v>2907347.46</v>
      </c>
      <c r="BQ25" s="35">
        <f t="shared" si="25"/>
        <v>2293906.65</v>
      </c>
      <c r="BR25" s="35">
        <f t="shared" si="25"/>
        <v>7649799.580000001</v>
      </c>
      <c r="BS25" s="35">
        <f t="shared" si="25"/>
        <v>7877024.590000012</v>
      </c>
      <c r="BT25" s="35">
        <f t="shared" si="25"/>
        <v>2938315.32</v>
      </c>
      <c r="BU25" s="35">
        <f t="shared" si="25"/>
        <v>3401472.4100000011</v>
      </c>
      <c r="BV25" s="35">
        <f t="shared" si="25"/>
        <v>6399006.7000000011</v>
      </c>
      <c r="BW25" s="35">
        <f t="shared" si="25"/>
        <v>3757478.2500000005</v>
      </c>
      <c r="BX25" s="36"/>
    </row>
    <row r="26" spans="1:76" s="10" customFormat="1" x14ac:dyDescent="0.2">
      <c r="A26" s="319"/>
      <c r="B26" s="27" t="s">
        <v>178</v>
      </c>
      <c r="C26" s="166">
        <v>-23727772.362999983</v>
      </c>
      <c r="D26" s="166">
        <v>-26107260.289999999</v>
      </c>
      <c r="E26" s="166">
        <f>E24-E25</f>
        <v>-20189037.150000043</v>
      </c>
      <c r="F26" s="166">
        <f t="shared" ref="F26:M26" si="26">F24-F25</f>
        <v>-21386223.559999969</v>
      </c>
      <c r="G26" s="166">
        <f t="shared" si="26"/>
        <v>-24292792.790000092</v>
      </c>
      <c r="H26" s="166">
        <f t="shared" si="26"/>
        <v>-48753965.022999868</v>
      </c>
      <c r="I26" s="166">
        <f t="shared" si="26"/>
        <v>-31289203.699460048</v>
      </c>
      <c r="J26" s="166">
        <f t="shared" si="26"/>
        <v>-34382614.598753393</v>
      </c>
      <c r="K26" s="166">
        <f t="shared" si="26"/>
        <v>-33769530.641999997</v>
      </c>
      <c r="L26" s="166">
        <f t="shared" si="26"/>
        <v>-46447031.780000009</v>
      </c>
      <c r="M26" s="166">
        <f t="shared" si="26"/>
        <v>-49093333.289999999</v>
      </c>
      <c r="N26" s="166">
        <f>N24-N25</f>
        <v>-45038955.819999993</v>
      </c>
      <c r="O26" s="188">
        <f t="shared" si="8"/>
        <v>-48550750.557000011</v>
      </c>
      <c r="P26" s="80">
        <f>P24-P25</f>
        <v>-4576109.0600000052</v>
      </c>
      <c r="Q26" s="80">
        <f t="shared" ref="Q26:AA26" si="27">Q24-Q25</f>
        <v>-2011567.4799999997</v>
      </c>
      <c r="R26" s="80">
        <f t="shared" si="27"/>
        <v>-3751030.0329999989</v>
      </c>
      <c r="S26" s="80">
        <f t="shared" si="27"/>
        <v>-2191922.0129999993</v>
      </c>
      <c r="T26" s="80">
        <f t="shared" si="27"/>
        <v>-2943318.4699999988</v>
      </c>
      <c r="U26" s="80">
        <f t="shared" si="27"/>
        <v>-2359309.8699999992</v>
      </c>
      <c r="V26" s="80">
        <f t="shared" si="27"/>
        <v>-3154521.8299999987</v>
      </c>
      <c r="W26" s="80">
        <f t="shared" si="27"/>
        <v>-2276748.0599999991</v>
      </c>
      <c r="X26" s="80">
        <f t="shared" si="27"/>
        <v>-2604092.4500000002</v>
      </c>
      <c r="Y26" s="80">
        <f t="shared" si="27"/>
        <v>-1806442.3859999997</v>
      </c>
      <c r="Z26" s="80">
        <f t="shared" si="27"/>
        <v>-2655768.4899999993</v>
      </c>
      <c r="AA26" s="80">
        <f t="shared" si="27"/>
        <v>-3438700.4999999995</v>
      </c>
      <c r="AB26" s="49">
        <v>-6717637.4200000009</v>
      </c>
      <c r="AC26" s="49">
        <v>-3477355.1000000024</v>
      </c>
      <c r="AD26" s="49">
        <v>-3586956.85</v>
      </c>
      <c r="AE26" s="49">
        <v>-4038305.8599999994</v>
      </c>
      <c r="AF26" s="49">
        <v>-3427934.6799999992</v>
      </c>
      <c r="AG26" s="49">
        <v>-1796387.2600000005</v>
      </c>
      <c r="AH26" s="49">
        <v>-4860929.01</v>
      </c>
      <c r="AI26" s="49">
        <v>-4431720.1900000013</v>
      </c>
      <c r="AJ26" s="49">
        <v>-4351139.2599999979</v>
      </c>
      <c r="AK26" s="49">
        <v>-3266144.9100000011</v>
      </c>
      <c r="AL26" s="49">
        <v>-3491279.7200000007</v>
      </c>
      <c r="AM26" s="49">
        <v>-3001241.5200000009</v>
      </c>
      <c r="AN26" s="49">
        <v>-4717634.129999998</v>
      </c>
      <c r="AO26" s="49">
        <v>-3482478.84</v>
      </c>
      <c r="AP26" s="49">
        <v>-1301733.78</v>
      </c>
      <c r="AQ26" s="49">
        <v>-5666544.8800000027</v>
      </c>
      <c r="AR26" s="49">
        <v>-3927045.6699999971</v>
      </c>
      <c r="AS26" s="49">
        <v>-4033628.2200000007</v>
      </c>
      <c r="AT26" s="49">
        <f>AT24-AT25</f>
        <v>-3014759.48</v>
      </c>
      <c r="AU26" s="49">
        <f>AU24-AU25</f>
        <v>-5056794.0600000005</v>
      </c>
      <c r="AV26" s="49">
        <f>AV24-AV25</f>
        <v>-3947126.2599999979</v>
      </c>
      <c r="AW26" s="49">
        <f>AW24-AW25</f>
        <v>-3624178.3699999992</v>
      </c>
      <c r="AX26" s="49">
        <f>AX24-AX25</f>
        <v>-1445117.5400000012</v>
      </c>
      <c r="AY26" s="35">
        <f>SUM(AY23,AY20,AY17,AY14,AY11,AY8)</f>
        <v>-8876292.0600000005</v>
      </c>
      <c r="AZ26" s="35">
        <f t="shared" ref="AZ26:BH26" si="28">SUM(AZ23,AZ20,AZ17,AZ14,AZ11,AZ8)</f>
        <v>-2966159.1199999978</v>
      </c>
      <c r="BA26" s="35">
        <f t="shared" si="28"/>
        <v>-3303125.5900000012</v>
      </c>
      <c r="BB26" s="35">
        <f t="shared" si="28"/>
        <v>-2029848.9899999988</v>
      </c>
      <c r="BC26" s="35">
        <f t="shared" si="28"/>
        <v>-5036001.9799999958</v>
      </c>
      <c r="BD26" s="35">
        <f t="shared" si="28"/>
        <v>-4961038.3500000006</v>
      </c>
      <c r="BE26" s="35">
        <f t="shared" si="28"/>
        <v>-4021724.2900000126</v>
      </c>
      <c r="BF26" s="35">
        <f>BF24-BF25</f>
        <v>-3142522.8599999971</v>
      </c>
      <c r="BG26" s="35">
        <f t="shared" si="28"/>
        <v>-3032581.2599999961</v>
      </c>
      <c r="BH26" s="35">
        <f t="shared" si="28"/>
        <v>-6480876.859999992</v>
      </c>
      <c r="BI26" s="35">
        <f t="shared" ref="BI26:BL26" si="29">SUM(BI23,BI20,BI17,BI14,BI11,BI8)</f>
        <v>-5089150.4399999985</v>
      </c>
      <c r="BJ26" s="35">
        <f t="shared" si="29"/>
        <v>-3503171.0299999989</v>
      </c>
      <c r="BK26" s="35">
        <f t="shared" si="29"/>
        <v>-1472755.0500000005</v>
      </c>
      <c r="BL26" s="35">
        <f t="shared" si="29"/>
        <v>-1663613.0100000005</v>
      </c>
      <c r="BM26" s="35">
        <f t="shared" ref="BM26:BU26" si="30">SUM(BM23,BM20,BM17,BM14,BM11,BM8)</f>
        <v>-3390342.0669999984</v>
      </c>
      <c r="BN26" s="35">
        <f t="shared" si="30"/>
        <v>-3302826.7199999983</v>
      </c>
      <c r="BO26" s="35">
        <f t="shared" si="30"/>
        <v>-2997214.8800000018</v>
      </c>
      <c r="BP26" s="35">
        <f t="shared" si="30"/>
        <v>-2900239.26</v>
      </c>
      <c r="BQ26" s="35">
        <f t="shared" si="30"/>
        <v>-2289984.9300000002</v>
      </c>
      <c r="BR26" s="211">
        <f t="shared" si="30"/>
        <v>-7645393.4200000009</v>
      </c>
      <c r="BS26" s="211">
        <f t="shared" si="30"/>
        <v>-7867943.1500000115</v>
      </c>
      <c r="BT26" s="35">
        <f t="shared" si="30"/>
        <v>-2935235.76</v>
      </c>
      <c r="BU26" s="35">
        <f t="shared" si="30"/>
        <v>-3401472.4100000011</v>
      </c>
      <c r="BV26" s="35">
        <f>SUM(BV23,BV20,BV17,BV14,BV11,BV8)</f>
        <v>-6399006.7000000011</v>
      </c>
      <c r="BW26" s="35">
        <f>SUM(BW23,BW20,BW17,BW14,BW11,BW8)</f>
        <v>-3757478.2500000005</v>
      </c>
      <c r="BX26" s="36"/>
    </row>
    <row r="27" spans="1:76" s="170" customFormat="1" ht="17.25" customHeight="1" x14ac:dyDescent="0.25">
      <c r="A27" s="320" t="s">
        <v>203</v>
      </c>
      <c r="B27" s="16" t="s">
        <v>120</v>
      </c>
      <c r="C27" s="169">
        <f>C18-'8_BOT_PC'!C6-'8_BOT_PC'!C27</f>
        <v>95085</v>
      </c>
      <c r="D27" s="169">
        <f>D18-'8_BOT_PC'!D6-'8_BOT_PC'!D27</f>
        <v>83310.559999999969</v>
      </c>
      <c r="E27" s="169">
        <f>E18-'8_BOT_PC'!E6-'8_BOT_PC'!E27</f>
        <v>39539</v>
      </c>
      <c r="F27" s="169">
        <f>F18-'8_BOT_PC'!F6-'8_BOT_PC'!F27</f>
        <v>44256</v>
      </c>
      <c r="G27" s="169">
        <f>G18-'8_BOT_PC'!G6-'8_BOT_PC'!G27</f>
        <v>267711</v>
      </c>
      <c r="H27" s="169">
        <f>H18-'8_BOT_PC'!H6-'8_BOT_PC'!H27</f>
        <v>215297.95000000007</v>
      </c>
      <c r="I27" s="169">
        <f>I18-'8_BOT_PC'!I6-'8_BOT_PC'!I27</f>
        <v>124206.36054000002</v>
      </c>
      <c r="J27" s="169">
        <f>J18-'8_BOT_PC'!J6-'8_BOT_PC'!J27</f>
        <v>272105.36124653748</v>
      </c>
      <c r="K27" s="169">
        <f>K18-'8_BOT_PC'!K6-'8_BOT_PC'!K27</f>
        <v>246037.56</v>
      </c>
      <c r="L27" s="169">
        <f>L18-'8_BOT_PC'!L6-'8_BOT_PC'!L27</f>
        <v>403489.12</v>
      </c>
      <c r="M27" s="169">
        <f>M18-'8_BOT_PC'!M6-'8_BOT_PC'!M27</f>
        <v>65892.44</v>
      </c>
      <c r="N27" s="169">
        <f>N18-'8_BOT_PC'!N6-'8_BOT_PC'!N27</f>
        <v>393287.60000000003</v>
      </c>
      <c r="O27" s="188">
        <f t="shared" si="8"/>
        <v>0</v>
      </c>
      <c r="P27" s="169">
        <f>P18-'8_BOT_PC'!P6-'8_BOT_PC'!P27</f>
        <v>17436.440000000002</v>
      </c>
      <c r="Q27" s="169">
        <f>Q18-'8_BOT_PC'!Q6-'8_BOT_PC'!Q27</f>
        <v>0</v>
      </c>
      <c r="R27" s="169">
        <f>R18-'8_BOT_PC'!R6-'8_BOT_PC'!R27</f>
        <v>9479.68</v>
      </c>
      <c r="S27" s="169">
        <f>S18-'8_BOT_PC'!S6-'8_BOT_PC'!S27</f>
        <v>27277.239999999998</v>
      </c>
      <c r="T27" s="169">
        <f>T18-'8_BOT_PC'!T6-'8_BOT_PC'!T27</f>
        <v>1982.64</v>
      </c>
      <c r="U27" s="169">
        <f>U18-'8_BOT_PC'!U6-'8_BOT_PC'!U27</f>
        <v>20044.2</v>
      </c>
      <c r="V27" s="169">
        <f>V18-'8_BOT_PC'!V6-'8_BOT_PC'!V27</f>
        <v>17201.560000000001</v>
      </c>
      <c r="W27" s="169">
        <f>W18-'8_BOT_PC'!W6-'8_BOT_PC'!W27</f>
        <v>14217.92</v>
      </c>
      <c r="X27" s="169">
        <f>X18-'8_BOT_PC'!X6-'8_BOT_PC'!X27</f>
        <v>10402.44</v>
      </c>
      <c r="Y27" s="169">
        <f>Y18-'8_BOT_PC'!Y6-'8_BOT_PC'!Y27</f>
        <v>30925.120000000003</v>
      </c>
      <c r="Z27" s="169">
        <f>Z18-'8_BOT_PC'!Z6-'8_BOT_PC'!Z27</f>
        <v>47775.840000000011</v>
      </c>
      <c r="AA27" s="169">
        <f>AA18-'8_BOT_PC'!AA6-'8_BOT_PC'!AA27</f>
        <v>49294.479999999996</v>
      </c>
      <c r="AB27" s="169">
        <f>AB18-'8_BOT_PC'!AB6-'8_BOT_PC'!AB27</f>
        <v>20827.160000000003</v>
      </c>
      <c r="AC27" s="169">
        <f>AC18-'8_BOT_PC'!AC6-'8_BOT_PC'!AC27</f>
        <v>13087.8</v>
      </c>
      <c r="AD27" s="169">
        <f>AD18-'8_BOT_PC'!AD6-'8_BOT_PC'!AD27</f>
        <v>38528.199999999997</v>
      </c>
      <c r="AE27" s="169">
        <f>AE18-'8_BOT_PC'!AE6-'8_BOT_PC'!AE27</f>
        <v>29097.720000000005</v>
      </c>
      <c r="AF27" s="169">
        <f>AF18-'8_BOT_PC'!AF6-'8_BOT_PC'!AF27</f>
        <v>61543.199999999997</v>
      </c>
      <c r="AG27" s="169">
        <f>AG18-'8_BOT_PC'!AG6-'8_BOT_PC'!AG27</f>
        <v>25975.24</v>
      </c>
      <c r="AH27" s="169">
        <f>AH18-'8_BOT_PC'!AH6-'8_BOT_PC'!AH27</f>
        <v>37148.080000000002</v>
      </c>
      <c r="AI27" s="169">
        <f>AI18-'8_BOT_PC'!AI6-'8_BOT_PC'!AI27</f>
        <v>52264.08</v>
      </c>
      <c r="AJ27" s="169">
        <f>AJ18-'8_BOT_PC'!AJ6-'8_BOT_PC'!AJ27</f>
        <v>29971.200000000004</v>
      </c>
      <c r="AK27" s="169">
        <f>AK18-'8_BOT_PC'!AK6-'8_BOT_PC'!AK27</f>
        <v>42343.92</v>
      </c>
      <c r="AL27" s="169">
        <f>AL18-'8_BOT_PC'!AL6-'8_BOT_PC'!AL27</f>
        <v>30518.920000000002</v>
      </c>
      <c r="AM27" s="169">
        <f>AM18-'8_BOT_PC'!AM6-'8_BOT_PC'!AM27</f>
        <v>22183.600000000002</v>
      </c>
      <c r="AN27" s="169">
        <f>AN18-'8_BOT_PC'!AN6-'8_BOT_PC'!AN27</f>
        <v>19532.04</v>
      </c>
      <c r="AO27" s="169">
        <f>AO18-'8_BOT_PC'!AO6-'8_BOT_PC'!AO27</f>
        <v>13855.400000000001</v>
      </c>
      <c r="AP27" s="169">
        <f>AP18-'8_BOT_PC'!AP6-'8_BOT_PC'!AP27</f>
        <v>6922.4800000000005</v>
      </c>
      <c r="AQ27" s="169">
        <f>AQ18-'8_BOT_PC'!AQ6-'8_BOT_PC'!AQ27</f>
        <v>0</v>
      </c>
      <c r="AR27" s="169">
        <f>AR18-'8_BOT_PC'!AR6-'8_BOT_PC'!AR27</f>
        <v>0</v>
      </c>
      <c r="AS27" s="169">
        <f>AS18-'8_BOT_PC'!AS6-'8_BOT_PC'!AS27</f>
        <v>11057</v>
      </c>
      <c r="AT27" s="169">
        <f>AT18-'8_BOT_PC'!AT6-'8_BOT_PC'!AT27</f>
        <v>0</v>
      </c>
      <c r="AU27" s="169">
        <f>AU18-'8_BOT_PC'!AU6-'8_BOT_PC'!AU27</f>
        <v>271</v>
      </c>
      <c r="AV27" s="169">
        <f>AV18-'8_BOT_PC'!AV6-'8_BOT_PC'!AV27</f>
        <v>4095</v>
      </c>
      <c r="AW27" s="169">
        <f>AW18-'8_BOT_PC'!AW6-'8_BOT_PC'!AW27</f>
        <v>6586.2</v>
      </c>
      <c r="AX27" s="169">
        <f>AX18-'8_BOT_PC'!AX6-'8_BOT_PC'!AX27</f>
        <v>0</v>
      </c>
      <c r="AY27" s="169">
        <f>AY18-'8_BOT_PC'!AY6-'8_BOT_PC'!AY27</f>
        <v>3573.3199999999997</v>
      </c>
      <c r="AZ27" s="169">
        <f>AZ18-'8_BOT_PC'!AZ6-'8_BOT_PC'!AZ27</f>
        <v>5184.5200000000004</v>
      </c>
      <c r="BA27" s="169">
        <f>BA18-'8_BOT_PC'!BA6-'8_BOT_PC'!BA27</f>
        <v>1870</v>
      </c>
      <c r="BB27" s="169">
        <f>BB18-'8_BOT_PC'!BB6-'8_BOT_PC'!BB27</f>
        <v>2308.6800000000003</v>
      </c>
      <c r="BC27" s="169">
        <f>BC18-'8_BOT_PC'!BC6-'8_BOT_PC'!BC27</f>
        <v>1094.28</v>
      </c>
      <c r="BD27" s="169">
        <f>BD18-'8_BOT_PC'!BD6-'8_BOT_PC'!BD27</f>
        <v>0</v>
      </c>
      <c r="BE27" s="169">
        <f>BE18-'8_BOT_PC'!BE6-'8_BOT_PC'!BE27</f>
        <v>1940.4</v>
      </c>
      <c r="BF27" s="169">
        <f>BF18-'8_BOT_PC'!BF6-'8_BOT_PC'!BF27</f>
        <v>0</v>
      </c>
      <c r="BG27" s="169">
        <f>BG18-'8_BOT_PC'!BG6-'8_BOT_PC'!BG27</f>
        <v>431</v>
      </c>
      <c r="BH27" s="169">
        <f>BH18-'8_BOT_PC'!BH6-'8_BOT_PC'!BH27</f>
        <v>350050</v>
      </c>
      <c r="BI27" s="169">
        <f>BI18-'8_BOT_PC'!BI6-'8_BOT_PC'!BI27</f>
        <v>400</v>
      </c>
      <c r="BJ27" s="169">
        <f>BJ18-'8_BOT_PC'!BJ6-'8_BOT_PC'!BJ27</f>
        <v>11029.28</v>
      </c>
      <c r="BK27" s="169">
        <f>BK18-'8_BOT_PC'!BK6-'8_BOT_PC'!BK27</f>
        <v>18979.439999999999</v>
      </c>
      <c r="BL27" s="38" t="b">
        <f>BL26='1_BOT'!F74</f>
        <v>1</v>
      </c>
      <c r="BM27" s="38" t="b">
        <f>BM26='1_BOT'!F75</f>
        <v>1</v>
      </c>
      <c r="BN27" s="38" t="b">
        <f>BN26='1_BOT'!F76</f>
        <v>1</v>
      </c>
      <c r="BO27" s="38" t="b">
        <f>BO26='1_BOT'!F77</f>
        <v>1</v>
      </c>
      <c r="BP27" s="38" t="b">
        <f>BP26='1_BOT'!F78</f>
        <v>1</v>
      </c>
      <c r="BQ27" s="38" t="b">
        <f>BQ26='1_BOT'!F79</f>
        <v>1</v>
      </c>
      <c r="BR27" s="212" t="b">
        <f>BR26='1_BOT'!F80</f>
        <v>0</v>
      </c>
      <c r="BS27" s="212" t="b">
        <f>BS26='1_BOT'!F81</f>
        <v>0</v>
      </c>
      <c r="BT27" s="170" t="b">
        <f>BT26='1_BOT'!F82</f>
        <v>1</v>
      </c>
      <c r="BU27" s="170" t="b">
        <f>BU26='1_BOT'!F83</f>
        <v>1</v>
      </c>
      <c r="BV27" s="170" t="b">
        <f>BV26='1_BOT'!F84</f>
        <v>1</v>
      </c>
      <c r="BW27" s="170" t="b">
        <f>BW26='1_BOT'!F85</f>
        <v>1</v>
      </c>
    </row>
    <row r="28" spans="1:76" s="170" customFormat="1" ht="15" x14ac:dyDescent="0.25">
      <c r="A28" s="321"/>
      <c r="B28" s="16" t="s">
        <v>177</v>
      </c>
      <c r="C28" s="169">
        <f>C19-'8_BOT_PC'!C7-'8_BOT_PC'!C28</f>
        <v>7440220.0499999933</v>
      </c>
      <c r="D28" s="169">
        <f>D19-'8_BOT_PC'!D7-'8_BOT_PC'!D28</f>
        <v>7291088.3700000662</v>
      </c>
      <c r="E28" s="169">
        <f>E19-'8_BOT_PC'!E7-'8_BOT_PC'!E28</f>
        <v>5149946.1300000213</v>
      </c>
      <c r="F28" s="169">
        <f>F19-'8_BOT_PC'!F7-'8_BOT_PC'!F28</f>
        <v>5044973.8000000073</v>
      </c>
      <c r="G28" s="169">
        <f>G19-'8_BOT_PC'!G7-'8_BOT_PC'!G28</f>
        <v>6339916.6300000623</v>
      </c>
      <c r="H28" s="169">
        <f>H19-'8_BOT_PC'!H7-'8_BOT_PC'!H28</f>
        <v>9858827.3229999281</v>
      </c>
      <c r="I28" s="169">
        <f>I19-'8_BOT_PC'!I7-'8_BOT_PC'!I28</f>
        <v>9565444.6000000238</v>
      </c>
      <c r="J28" s="169">
        <f>J19-'8_BOT_PC'!J7-'8_BOT_PC'!J28</f>
        <v>10611287.759999912</v>
      </c>
      <c r="K28" s="169">
        <f>K19-'8_BOT_PC'!K7-'8_BOT_PC'!K28</f>
        <v>9316646.1230000071</v>
      </c>
      <c r="L28" s="169">
        <f>L19-'8_BOT_PC'!L7-'8_BOT_PC'!L28</f>
        <v>13441171.379999992</v>
      </c>
      <c r="M28" s="169">
        <f>M19-'8_BOT_PC'!M7-'8_BOT_PC'!M28</f>
        <v>14520008.239999987</v>
      </c>
      <c r="N28" s="169">
        <f>N19-'8_BOT_PC'!N7-'8_BOT_PC'!N28</f>
        <v>13528294.329999985</v>
      </c>
      <c r="O28" s="188">
        <f t="shared" si="8"/>
        <v>0</v>
      </c>
      <c r="P28" s="169">
        <f>P19-'8_BOT_PC'!P7-'8_BOT_PC'!P28</f>
        <v>1251641.6300000008</v>
      </c>
      <c r="Q28" s="169">
        <f>Q19-'8_BOT_PC'!Q7-'8_BOT_PC'!Q28</f>
        <v>723081.39999999851</v>
      </c>
      <c r="R28" s="169">
        <f>R19-'8_BOT_PC'!R7-'8_BOT_PC'!R28</f>
        <v>1000222.33</v>
      </c>
      <c r="S28" s="169">
        <f>S19-'8_BOT_PC'!S7-'8_BOT_PC'!S28</f>
        <v>562270.58300000092</v>
      </c>
      <c r="T28" s="169">
        <f>T19-'8_BOT_PC'!T7-'8_BOT_PC'!T28</f>
        <v>722990.95000000251</v>
      </c>
      <c r="U28" s="169">
        <f>U19-'8_BOT_PC'!U7-'8_BOT_PC'!U28</f>
        <v>948695.06999999983</v>
      </c>
      <c r="V28" s="169">
        <f>V19-'8_BOT_PC'!V7-'8_BOT_PC'!V28</f>
        <v>828330.35999999777</v>
      </c>
      <c r="W28" s="169">
        <f>W19-'8_BOT_PC'!W7-'8_BOT_PC'!W28</f>
        <v>660345.95000000088</v>
      </c>
      <c r="X28" s="169">
        <f>X19-'8_BOT_PC'!X7-'8_BOT_PC'!X28</f>
        <v>740549.06000000122</v>
      </c>
      <c r="Y28" s="169">
        <f>Y19-'8_BOT_PC'!Y7-'8_BOT_PC'!Y28</f>
        <v>455964.8400000009</v>
      </c>
      <c r="Z28" s="169">
        <f>Z19-'8_BOT_PC'!Z7-'8_BOT_PC'!Z28</f>
        <v>740237.44000000053</v>
      </c>
      <c r="AA28" s="169">
        <f>AA19-'8_BOT_PC'!AA7-'8_BOT_PC'!AA28</f>
        <v>682316.51000000117</v>
      </c>
      <c r="AB28" s="169">
        <f>AB19-'8_BOT_PC'!AB7-'8_BOT_PC'!AB28</f>
        <v>3168787.4900000012</v>
      </c>
      <c r="AC28" s="169">
        <f>AC19-'8_BOT_PC'!AC7-'8_BOT_PC'!AC28</f>
        <v>753856.66999999993</v>
      </c>
      <c r="AD28" s="169">
        <f>AD19-'8_BOT_PC'!AD7-'8_BOT_PC'!AD28</f>
        <v>967286.20000000205</v>
      </c>
      <c r="AE28" s="169">
        <f>AE19-'8_BOT_PC'!AE7-'8_BOT_PC'!AE28</f>
        <v>742857.60999999987</v>
      </c>
      <c r="AF28" s="169">
        <f>AF19-'8_BOT_PC'!AF7-'8_BOT_PC'!AF28</f>
        <v>958596.52000000176</v>
      </c>
      <c r="AG28" s="169">
        <f>AG19-'8_BOT_PC'!AG7-'8_BOT_PC'!AG28</f>
        <v>454340.93000000005</v>
      </c>
      <c r="AH28" s="169">
        <f>AH19-'8_BOT_PC'!AH7-'8_BOT_PC'!AH28</f>
        <v>1533485.3599999954</v>
      </c>
      <c r="AI28" s="169">
        <f>AI19-'8_BOT_PC'!AI7-'8_BOT_PC'!AI28</f>
        <v>1499125.4000000048</v>
      </c>
      <c r="AJ28" s="169">
        <f>AJ19-'8_BOT_PC'!AJ7-'8_BOT_PC'!AJ28</f>
        <v>923646.71999999974</v>
      </c>
      <c r="AK28" s="169">
        <f>AK19-'8_BOT_PC'!AK7-'8_BOT_PC'!AK28</f>
        <v>722738.45999999624</v>
      </c>
      <c r="AL28" s="169">
        <f>AL19-'8_BOT_PC'!AL7-'8_BOT_PC'!AL28</f>
        <v>732063.74999999697</v>
      </c>
      <c r="AM28" s="169">
        <f>AM19-'8_BOT_PC'!AM7-'8_BOT_PC'!AM28</f>
        <v>984386.26999999559</v>
      </c>
      <c r="AN28" s="169">
        <f>AN19-'8_BOT_PC'!AN7-'8_BOT_PC'!AN28</f>
        <v>692702.25000000792</v>
      </c>
      <c r="AO28" s="169">
        <f>AO19-'8_BOT_PC'!AO7-'8_BOT_PC'!AO28</f>
        <v>1305925.5900000001</v>
      </c>
      <c r="AP28" s="169">
        <f>AP19-'8_BOT_PC'!AP7-'8_BOT_PC'!AP28</f>
        <v>613863.24000000011</v>
      </c>
      <c r="AQ28" s="169">
        <f>AQ19-'8_BOT_PC'!AQ7-'8_BOT_PC'!AQ28</f>
        <v>1748459.6299999969</v>
      </c>
      <c r="AR28" s="169">
        <f>AR19-'8_BOT_PC'!AR7-'8_BOT_PC'!AR28</f>
        <v>1278223.1200000015</v>
      </c>
      <c r="AS28" s="169">
        <f>AS19-'8_BOT_PC'!AS7-'8_BOT_PC'!AS28</f>
        <v>1521284.8299999982</v>
      </c>
      <c r="AT28" s="169">
        <f>AT19-'8_BOT_PC'!AT7-'8_BOT_PC'!AT28</f>
        <v>989859.74000000081</v>
      </c>
      <c r="AU28" s="169">
        <f>AU19-'8_BOT_PC'!AU7-'8_BOT_PC'!AU28</f>
        <v>2078919.7599999856</v>
      </c>
      <c r="AV28" s="169">
        <f>AV19-'8_BOT_PC'!AV7-'8_BOT_PC'!AV28</f>
        <v>1694858.6100000043</v>
      </c>
      <c r="AW28" s="169">
        <f>AW19-'8_BOT_PC'!AW7-'8_BOT_PC'!AW28</f>
        <v>887948.01999999653</v>
      </c>
      <c r="AX28" s="169">
        <f>AX19-'8_BOT_PC'!AX7-'8_BOT_PC'!AX28</f>
        <v>160122.04999999993</v>
      </c>
      <c r="AY28" s="169">
        <f>AY19-'8_BOT_PC'!AY7-'8_BOT_PC'!AY28</f>
        <v>1547841.3999999959</v>
      </c>
      <c r="AZ28" s="169">
        <f>AZ19-'8_BOT_PC'!AZ7-'8_BOT_PC'!AZ28</f>
        <v>906695.75999999768</v>
      </c>
      <c r="BA28" s="169">
        <f>BA19-'8_BOT_PC'!BA7-'8_BOT_PC'!BA28</f>
        <v>1068064.5000000016</v>
      </c>
      <c r="BB28" s="169">
        <f>BB19-'8_BOT_PC'!BB7-'8_BOT_PC'!BB28</f>
        <v>625361.429999999</v>
      </c>
      <c r="BC28" s="169">
        <f>BC19-'8_BOT_PC'!BC7-'8_BOT_PC'!BC28</f>
        <v>1322874.0099999965</v>
      </c>
      <c r="BD28" s="169">
        <f>BD19-'8_BOT_PC'!BD7-'8_BOT_PC'!BD28</f>
        <v>1054114.9900000002</v>
      </c>
      <c r="BE28" s="169">
        <f>BE19-'8_BOT_PC'!BE7-'8_BOT_PC'!BE28</f>
        <v>1173886.4200000095</v>
      </c>
      <c r="BF28" s="169">
        <f>BF19-'8_BOT_PC'!BF7-'8_BOT_PC'!BF28</f>
        <v>380890.2099999967</v>
      </c>
      <c r="BG28" s="169">
        <f>BG19-'8_BOT_PC'!BG7-'8_BOT_PC'!BG28</f>
        <v>1318803.1799999962</v>
      </c>
      <c r="BH28" s="169">
        <f>BH19-'8_BOT_PC'!BH7-'8_BOT_PC'!BH28</f>
        <v>2030498.5499999905</v>
      </c>
      <c r="BI28" s="169">
        <f>BI19-'8_BOT_PC'!BI7-'8_BOT_PC'!BI28</f>
        <v>1572127.9699999983</v>
      </c>
      <c r="BJ28" s="169">
        <f>BJ19-'8_BOT_PC'!BJ7-'8_BOT_PC'!BJ28</f>
        <v>1624369.7399999998</v>
      </c>
      <c r="BK28" s="169">
        <f>BK19-'8_BOT_PC'!BK7-'8_BOT_PC'!BK28</f>
        <v>450607.57000000018</v>
      </c>
      <c r="BL28" s="38"/>
      <c r="BM28" s="38"/>
      <c r="BN28" s="38"/>
      <c r="BO28" s="38"/>
      <c r="BP28" s="38"/>
      <c r="BQ28" s="38"/>
    </row>
    <row r="29" spans="1:76" s="116" customFormat="1" ht="15" x14ac:dyDescent="0.25">
      <c r="A29" s="322"/>
      <c r="B29" s="16" t="s">
        <v>178</v>
      </c>
      <c r="C29" s="169">
        <f>C27-C28</f>
        <v>-7345135.0499999933</v>
      </c>
      <c r="D29" s="169">
        <f t="shared" ref="D29:M29" si="31">D27-D28</f>
        <v>-7207777.8100000666</v>
      </c>
      <c r="E29" s="169">
        <f t="shared" si="31"/>
        <v>-5110407.1300000213</v>
      </c>
      <c r="F29" s="169">
        <f t="shared" si="31"/>
        <v>-5000717.8000000073</v>
      </c>
      <c r="G29" s="169">
        <f t="shared" si="31"/>
        <v>-6072205.6300000623</v>
      </c>
      <c r="H29" s="169">
        <f t="shared" si="31"/>
        <v>-9643529.3729999289</v>
      </c>
      <c r="I29" s="169">
        <f t="shared" si="31"/>
        <v>-9441238.2394600231</v>
      </c>
      <c r="J29" s="169">
        <f t="shared" si="31"/>
        <v>-10339182.398753375</v>
      </c>
      <c r="K29" s="169">
        <f t="shared" si="31"/>
        <v>-9070608.5630000066</v>
      </c>
      <c r="L29" s="169">
        <f t="shared" si="31"/>
        <v>-13037682.259999992</v>
      </c>
      <c r="M29" s="169">
        <f t="shared" si="31"/>
        <v>-14454115.799999988</v>
      </c>
      <c r="N29" s="169">
        <f>N27-N28</f>
        <v>-13135006.729999986</v>
      </c>
      <c r="O29" s="188">
        <f t="shared" si="8"/>
        <v>0</v>
      </c>
      <c r="P29" s="169">
        <f>P27-P28</f>
        <v>-1234205.1900000009</v>
      </c>
      <c r="Q29" s="169">
        <f t="shared" ref="Q29:BK29" si="32">Q27-Q28</f>
        <v>-723081.39999999851</v>
      </c>
      <c r="R29" s="169">
        <f t="shared" si="32"/>
        <v>-990742.64999999991</v>
      </c>
      <c r="S29" s="169">
        <f t="shared" si="32"/>
        <v>-534993.34300000092</v>
      </c>
      <c r="T29" s="169">
        <f t="shared" si="32"/>
        <v>-721008.3100000025</v>
      </c>
      <c r="U29" s="169">
        <f t="shared" si="32"/>
        <v>-928650.86999999988</v>
      </c>
      <c r="V29" s="169">
        <f t="shared" si="32"/>
        <v>-811128.79999999772</v>
      </c>
      <c r="W29" s="169">
        <f t="shared" si="32"/>
        <v>-646128.03000000084</v>
      </c>
      <c r="X29" s="169">
        <f t="shared" si="32"/>
        <v>-730146.62000000128</v>
      </c>
      <c r="Y29" s="169">
        <f t="shared" si="32"/>
        <v>-425039.7200000009</v>
      </c>
      <c r="Z29" s="169">
        <f t="shared" si="32"/>
        <v>-692461.60000000056</v>
      </c>
      <c r="AA29" s="169">
        <f t="shared" si="32"/>
        <v>-633022.03000000119</v>
      </c>
      <c r="AB29" s="169">
        <f t="shared" si="32"/>
        <v>-3147960.330000001</v>
      </c>
      <c r="AC29" s="169">
        <f t="shared" si="32"/>
        <v>-740768.86999999988</v>
      </c>
      <c r="AD29" s="169">
        <f t="shared" si="32"/>
        <v>-928758.0000000021</v>
      </c>
      <c r="AE29" s="169">
        <f t="shared" si="32"/>
        <v>-713759.8899999999</v>
      </c>
      <c r="AF29" s="169">
        <f t="shared" si="32"/>
        <v>-897053.32000000181</v>
      </c>
      <c r="AG29" s="169">
        <f t="shared" si="32"/>
        <v>-428365.69000000006</v>
      </c>
      <c r="AH29" s="169">
        <f t="shared" si="32"/>
        <v>-1496337.2799999954</v>
      </c>
      <c r="AI29" s="169">
        <f t="shared" si="32"/>
        <v>-1446861.3200000047</v>
      </c>
      <c r="AJ29" s="169">
        <f t="shared" si="32"/>
        <v>-893675.51999999979</v>
      </c>
      <c r="AK29" s="169">
        <f t="shared" si="32"/>
        <v>-680394.5399999962</v>
      </c>
      <c r="AL29" s="169">
        <f t="shared" si="32"/>
        <v>-701544.82999999693</v>
      </c>
      <c r="AM29" s="169">
        <f t="shared" si="32"/>
        <v>-962202.66999999562</v>
      </c>
      <c r="AN29" s="169">
        <f t="shared" si="32"/>
        <v>-673170.21000000788</v>
      </c>
      <c r="AO29" s="169">
        <f t="shared" si="32"/>
        <v>-1292070.1900000002</v>
      </c>
      <c r="AP29" s="169">
        <f t="shared" si="32"/>
        <v>-606940.76000000013</v>
      </c>
      <c r="AQ29" s="169">
        <f t="shared" si="32"/>
        <v>-1748459.6299999969</v>
      </c>
      <c r="AR29" s="169">
        <f t="shared" si="32"/>
        <v>-1278223.1200000015</v>
      </c>
      <c r="AS29" s="169">
        <f t="shared" si="32"/>
        <v>-1510227.8299999982</v>
      </c>
      <c r="AT29" s="169">
        <f t="shared" si="32"/>
        <v>-989859.74000000081</v>
      </c>
      <c r="AU29" s="169">
        <f t="shared" si="32"/>
        <v>-2078648.7599999856</v>
      </c>
      <c r="AV29" s="169">
        <f t="shared" si="32"/>
        <v>-1690763.6100000043</v>
      </c>
      <c r="AW29" s="169">
        <f t="shared" si="32"/>
        <v>-881361.81999999657</v>
      </c>
      <c r="AX29" s="169">
        <f t="shared" si="32"/>
        <v>-160122.04999999993</v>
      </c>
      <c r="AY29" s="169">
        <f t="shared" si="32"/>
        <v>-1544268.0799999959</v>
      </c>
      <c r="AZ29" s="169">
        <f t="shared" si="32"/>
        <v>-901511.23999999766</v>
      </c>
      <c r="BA29" s="169">
        <f t="shared" si="32"/>
        <v>-1066194.5000000016</v>
      </c>
      <c r="BB29" s="169">
        <f t="shared" si="32"/>
        <v>-623052.74999999895</v>
      </c>
      <c r="BC29" s="169">
        <f t="shared" si="32"/>
        <v>-1321779.7299999965</v>
      </c>
      <c r="BD29" s="169">
        <f t="shared" si="32"/>
        <v>-1054114.9900000002</v>
      </c>
      <c r="BE29" s="169">
        <f t="shared" si="32"/>
        <v>-1171946.0200000096</v>
      </c>
      <c r="BF29" s="169">
        <f t="shared" si="32"/>
        <v>-380890.2099999967</v>
      </c>
      <c r="BG29" s="169">
        <f t="shared" si="32"/>
        <v>-1318372.1799999962</v>
      </c>
      <c r="BH29" s="169">
        <f t="shared" si="32"/>
        <v>-1680448.5499999905</v>
      </c>
      <c r="BI29" s="169">
        <f t="shared" si="32"/>
        <v>-1571727.9699999983</v>
      </c>
      <c r="BJ29" s="169">
        <f t="shared" si="32"/>
        <v>-1613340.4599999997</v>
      </c>
      <c r="BK29" s="169">
        <f t="shared" si="32"/>
        <v>-431628.13000000018</v>
      </c>
      <c r="BL29" s="38"/>
      <c r="BM29" s="38"/>
      <c r="BN29" s="38"/>
      <c r="BO29" s="38"/>
      <c r="BP29" s="38"/>
      <c r="BQ29" s="38"/>
    </row>
    <row r="30" spans="1:76" s="10" customFormat="1" ht="15" x14ac:dyDescent="0.25">
      <c r="A30" s="149"/>
      <c r="B30" s="149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9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6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76" ht="15" x14ac:dyDescent="0.25">
      <c r="A31" s="83" t="s">
        <v>26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 t="s">
        <v>22</v>
      </c>
      <c r="N31" s="85"/>
      <c r="O31" s="85"/>
      <c r="P31" s="16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76" ht="15" x14ac:dyDescent="0.25">
      <c r="A32" s="244" t="s">
        <v>27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ht="15" x14ac:dyDescent="0.25">
      <c r="A33" s="305" t="s">
        <v>28</v>
      </c>
      <c r="B33" s="306"/>
      <c r="C33" s="306"/>
      <c r="D33" s="306"/>
      <c r="E33" s="306"/>
      <c r="F33" s="16"/>
      <c r="G33" s="16"/>
      <c r="H33" s="16"/>
      <c r="I33" s="16"/>
      <c r="J33" s="16"/>
      <c r="K33" s="121" t="s">
        <v>22</v>
      </c>
      <c r="L33" s="121"/>
      <c r="M33" s="121"/>
      <c r="N33" s="121"/>
      <c r="O33" s="121"/>
      <c r="P33" s="13"/>
      <c r="Q33" s="171"/>
      <c r="R33" s="171"/>
      <c r="S33" s="108"/>
      <c r="T33" s="16"/>
      <c r="U33" s="16"/>
      <c r="V33" s="16"/>
      <c r="W33" s="16"/>
      <c r="X33" s="16"/>
      <c r="Y33" s="11"/>
      <c r="Z33" s="11"/>
      <c r="AR33" s="11"/>
      <c r="AS33" s="11"/>
    </row>
    <row r="34" spans="1:51" x14ac:dyDescent="0.2">
      <c r="M34" s="11"/>
      <c r="N34" s="11"/>
      <c r="O34" s="11"/>
      <c r="P34" s="11"/>
      <c r="Q34" s="11"/>
      <c r="R34" s="11"/>
      <c r="S34" s="11"/>
      <c r="Y34" s="11"/>
      <c r="Z34" s="11"/>
      <c r="AR34" s="11"/>
      <c r="AS34" s="11"/>
    </row>
    <row r="35" spans="1:51" x14ac:dyDescent="0.2">
      <c r="H35" s="45"/>
      <c r="I35" s="45"/>
      <c r="J35" s="45"/>
      <c r="K35" s="45"/>
      <c r="L35" s="45"/>
      <c r="Y35" s="11"/>
      <c r="Z35" s="11"/>
      <c r="AR35" s="11"/>
      <c r="AS35" s="11"/>
    </row>
    <row r="36" spans="1:51" hidden="1" x14ac:dyDescent="0.2">
      <c r="Y36" s="11"/>
      <c r="Z36" s="11"/>
      <c r="AN36" s="7" t="b">
        <f>AN24='[1]8_BOT_PC'!AM48</f>
        <v>1</v>
      </c>
      <c r="AO36" s="7" t="b">
        <f>AO24='[1]8_BOT_PC'!AN48</f>
        <v>1</v>
      </c>
      <c r="AP36" s="7" t="b">
        <f>AP24='[1]8_BOT_PC'!AO48</f>
        <v>1</v>
      </c>
      <c r="AQ36" s="7" t="b">
        <f>AQ24='[1]8_BOT_PC'!AP48</f>
        <v>1</v>
      </c>
      <c r="AR36" s="11"/>
      <c r="AS36" s="11"/>
      <c r="AT36" s="7" t="b">
        <f>AT24='[1]8_BOT_PC'!AS48</f>
        <v>1</v>
      </c>
      <c r="AU36" s="7" t="b">
        <f>AU24='[1]8_BOT_PC'!AT48</f>
        <v>1</v>
      </c>
      <c r="AV36" s="7" t="b">
        <f>AV24='[1]8_BOT_PC'!AU48</f>
        <v>1</v>
      </c>
      <c r="AW36" s="7" t="b">
        <f>AW24='[1]8_BOT_PC'!AV48</f>
        <v>1</v>
      </c>
      <c r="AX36" s="7" t="b">
        <f>AX24='[1]8_BOT_PC'!AW48</f>
        <v>1</v>
      </c>
      <c r="AY36" s="7" t="b">
        <f>AY24='[1]8_BOT_PC'!AX48</f>
        <v>1</v>
      </c>
    </row>
    <row r="37" spans="1:51" hidden="1" x14ac:dyDescent="0.2">
      <c r="Y37" s="11"/>
      <c r="Z37" s="11"/>
      <c r="AN37" s="7" t="b">
        <f>AN25='[1]8_BOT_PC'!AM49</f>
        <v>1</v>
      </c>
      <c r="AO37" s="7" t="b">
        <f>AO25='[1]8_BOT_PC'!AN49</f>
        <v>1</v>
      </c>
      <c r="AP37" s="7" t="b">
        <f>AP25='[1]8_BOT_PC'!AO49</f>
        <v>1</v>
      </c>
      <c r="AQ37" s="7" t="b">
        <f>AQ25='[1]8_BOT_PC'!AP49</f>
        <v>1</v>
      </c>
      <c r="AR37" s="11"/>
      <c r="AS37" s="11"/>
      <c r="AT37" s="7" t="b">
        <f>AT25='[1]8_BOT_PC'!AS49</f>
        <v>1</v>
      </c>
      <c r="AU37" s="7" t="b">
        <f>AU25='[1]8_BOT_PC'!AT49</f>
        <v>1</v>
      </c>
      <c r="AV37" s="7" t="b">
        <f>AV25='[1]8_BOT_PC'!AU49</f>
        <v>1</v>
      </c>
      <c r="AW37" s="7" t="b">
        <f>AW25='[1]8_BOT_PC'!AV49</f>
        <v>1</v>
      </c>
      <c r="AX37" s="7" t="b">
        <f>AX25='[1]8_BOT_PC'!AW49</f>
        <v>1</v>
      </c>
      <c r="AY37" s="7" t="b">
        <f>AY25='[1]8_BOT_PC'!AX49</f>
        <v>1</v>
      </c>
    </row>
    <row r="38" spans="1:51" x14ac:dyDescent="0.2">
      <c r="Y38" s="11"/>
      <c r="Z38" s="11"/>
      <c r="AR38" s="11"/>
      <c r="AS38" s="11"/>
    </row>
    <row r="39" spans="1:51" x14ac:dyDescent="0.2">
      <c r="Y39" s="11"/>
      <c r="Z39" s="11"/>
      <c r="AR39" s="11"/>
      <c r="AS39" s="11"/>
      <c r="AU39" s="11"/>
    </row>
    <row r="40" spans="1:51" x14ac:dyDescent="0.2">
      <c r="Y40" s="11"/>
      <c r="Z40" s="11"/>
      <c r="AR40" s="11"/>
      <c r="AS40" s="11"/>
    </row>
    <row r="41" spans="1:51" x14ac:dyDescent="0.2">
      <c r="Y41" s="11"/>
      <c r="Z41" s="11"/>
      <c r="AR41" s="11"/>
      <c r="AS41" s="11"/>
    </row>
    <row r="42" spans="1:51" x14ac:dyDescent="0.2">
      <c r="Y42" s="11"/>
      <c r="Z42" s="11"/>
      <c r="AR42" s="11"/>
      <c r="AS42" s="11"/>
    </row>
    <row r="43" spans="1:51" x14ac:dyDescent="0.2">
      <c r="Y43" s="11"/>
      <c r="Z43" s="11"/>
    </row>
    <row r="44" spans="1:51" x14ac:dyDescent="0.2">
      <c r="Y44" s="11"/>
      <c r="Z44" s="11"/>
    </row>
    <row r="45" spans="1:51" x14ac:dyDescent="0.2">
      <c r="Y45" s="11"/>
      <c r="Z45" s="11"/>
    </row>
  </sheetData>
  <mergeCells count="22">
    <mergeCell ref="BL4:BW4"/>
    <mergeCell ref="P3:BW3"/>
    <mergeCell ref="B2:BW2"/>
    <mergeCell ref="B1:BW1"/>
    <mergeCell ref="A33:E33"/>
    <mergeCell ref="A1:A2"/>
    <mergeCell ref="A3:A5"/>
    <mergeCell ref="B3:B5"/>
    <mergeCell ref="C3:O4"/>
    <mergeCell ref="A6:A8"/>
    <mergeCell ref="A9:A11"/>
    <mergeCell ref="A12:A14"/>
    <mergeCell ref="A21:A23"/>
    <mergeCell ref="A24:A26"/>
    <mergeCell ref="A27:A29"/>
    <mergeCell ref="AZ4:BK4"/>
    <mergeCell ref="A32:X32"/>
    <mergeCell ref="P4:AA4"/>
    <mergeCell ref="AB4:AM4"/>
    <mergeCell ref="AN4:AY4"/>
    <mergeCell ref="A15:A17"/>
    <mergeCell ref="A18:A2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1_BOT</vt:lpstr>
      <vt:lpstr>2_M</vt:lpstr>
      <vt:lpstr>3_X</vt:lpstr>
      <vt:lpstr>4_ReX</vt:lpstr>
      <vt:lpstr>5_TX</vt:lpstr>
      <vt:lpstr>6_PrinX</vt:lpstr>
      <vt:lpstr>7_PrinM </vt:lpstr>
      <vt:lpstr>8_BOT_PC</vt:lpstr>
      <vt:lpstr>9_Trade_Reg</vt:lpstr>
      <vt:lpstr>10_Mode_Trspt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Papauta Makoi</dc:creator>
  <cp:lastModifiedBy>Lae Peleti</cp:lastModifiedBy>
  <dcterms:created xsi:type="dcterms:W3CDTF">2021-07-14T03:31:27Z</dcterms:created>
  <dcterms:modified xsi:type="dcterms:W3CDTF">2023-04-16T04:55:29Z</dcterms:modified>
</cp:coreProperties>
</file>